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<sst xmlns="http://schemas.openxmlformats.org/spreadsheetml/2006/main" count="927" uniqueCount="293">
  <si>
    <t/>
  </si>
  <si>
    <t>Коды</t>
  </si>
  <si>
    <t>на 2019 год</t>
  </si>
  <si>
    <t>Год</t>
  </si>
  <si>
    <t>2019</t>
  </si>
  <si>
    <t>Уточнение на 30.10.2019</t>
  </si>
  <si>
    <t>30.10.2019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</si>
  <si>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</si>
  <si>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</si>
  <si>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</si>
  <si>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</si>
  <si>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</si>
  <si>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</si>
  <si>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</si>
  <si>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</si>
  <si>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</si>
  <si>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</si>
  <si>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</si>
  <si>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</si>
  <si>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</si>
  <si>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</si>
  <si>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</si>
  <si>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</si>
  <si>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</si>
  <si>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</si>
  <si>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</si>
  <si>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</si>
  <si>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</si>
  <si>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</si>
  <si>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</si>
  <si>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</si>
  <si>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</si>
  <si>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</si>
  <si>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</si>
  <si>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</si>
  <si>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</si>
  <si>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</si>
  <si>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</si>
  <si>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х</t>
  </si>
  <si>
    <t>650 0100</t>
  </si>
  <si>
    <t>650 0100 0102</t>
  </si>
  <si>
    <t>650 0100 0102 1900000000</t>
  </si>
  <si>
    <t>650 0100 0102 1900000000 1900002030</t>
  </si>
  <si>
    <t>650 0100 0102 1900000000 1900002030 121</t>
  </si>
  <si>
    <t>0102</t>
  </si>
  <si>
    <t>1900002030</t>
  </si>
  <si>
    <t>121</t>
  </si>
  <si>
    <t>650 0100 0102 1900000000 1900002030 129</t>
  </si>
  <si>
    <t>129</t>
  </si>
  <si>
    <t>650 0100 0104</t>
  </si>
  <si>
    <t>650 0100 0104 1900000000</t>
  </si>
  <si>
    <t>650 0100 0104 1900000000 1900002040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</si>
  <si>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</si>
  <si>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</si>
  <si>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</si>
  <si>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</si>
  <si>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</si>
  <si>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650 0100 0104 1900000000 1900002050 121</t>
  </si>
  <si>
    <t>1900002050</t>
  </si>
  <si>
    <t>650 0100 0104 1900000000 1900002050 129</t>
  </si>
  <si>
    <t>650 0100 0104 1900000000 1900002400</t>
  </si>
  <si>
    <t>650 0100 0104 1900000000 1900002400 122</t>
  </si>
  <si>
    <t>1900002400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</si>
  <si>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</si>
  <si>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</si>
  <si>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</si>
  <si>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</si>
  <si>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</si>
  <si>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</si>
  <si>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</si>
  <si>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</si>
  <si>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650 0100 0113</t>
  </si>
  <si>
    <t>650 0100 0113 1900000000</t>
  </si>
  <si>
    <t>650 0100 0113 1900000000 1900099990</t>
  </si>
  <si>
    <t>650 0100 0113 1900000000 1900099990 244</t>
  </si>
  <si>
    <t>0113</t>
  </si>
  <si>
    <t>1900099990</t>
  </si>
  <si>
    <t>244</t>
  </si>
  <si>
    <t>650 0100 0113 1900000000 1900099990 851</t>
  </si>
  <si>
    <t>851</t>
  </si>
  <si>
    <t>650 0100 0113 1900000000 1900099990 852</t>
  </si>
  <si>
    <t>852</t>
  </si>
  <si>
    <t>650 0100 0113 1900000000 1900099990 853</t>
  </si>
  <si>
    <t>853</t>
  </si>
  <si>
    <t>650 0100 0113 2200000000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</si>
  <si>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</si>
  <si>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</si>
  <si>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</si>
  <si>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</si>
  <si>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</si>
  <si>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650 0100 0113 7000000000 7000020620 870</t>
  </si>
  <si>
    <t>7000020620</t>
  </si>
  <si>
    <t>870</t>
  </si>
  <si>
    <t>650 0200</t>
  </si>
  <si>
    <t>650 0200 0203</t>
  </si>
  <si>
    <t>650 0200 0203 7000000000</t>
  </si>
  <si>
    <t>650 0200 0203 7000000000 7000051180</t>
  </si>
  <si>
    <t>650 0200 0203 7000000000 7000051180 121</t>
  </si>
  <si>
    <t>0203</t>
  </si>
  <si>
    <t>7000051180</t>
  </si>
  <si>
    <t>650 0200 0203 7000000000 7000051180 129</t>
  </si>
  <si>
    <t>650 0300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</si>
  <si>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</si>
  <si>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</si>
  <si>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</si>
  <si>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</si>
  <si>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</si>
  <si>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</si>
  <si>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650 0300 0304 7000000000 7000059300 129</t>
  </si>
  <si>
    <t>650 0300 0304 7000000000 7000059300 244</t>
  </si>
  <si>
    <t>650 0300 0309</t>
  </si>
  <si>
    <t>650 0300 0309 1400000000</t>
  </si>
  <si>
    <t>650 0300 0309 1400000000 1400020803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</si>
  <si>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</si>
  <si>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</si>
  <si>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</si>
  <si>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</si>
  <si>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</si>
  <si>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</si>
  <si>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</si>
  <si>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650 0300 0314 1300000000</t>
  </si>
  <si>
    <t>650 0300 0314 1300000000 1300082300</t>
  </si>
  <si>
    <t>650 0300 0314 1300000000 1300082300 244</t>
  </si>
  <si>
    <t>0314</t>
  </si>
  <si>
    <t>1300082300</t>
  </si>
  <si>
    <t>650 0300 0314 1300000000 13000S2300</t>
  </si>
  <si>
    <t>650 0300 0314 1300000000 13000S2300 244</t>
  </si>
  <si>
    <t>13000S2300</t>
  </si>
  <si>
    <t>650 0400</t>
  </si>
  <si>
    <t>650 0400 0401</t>
  </si>
  <si>
    <t>650 0400 0401 7000000000</t>
  </si>
  <si>
    <t>650 0400 0401 7000000000 7000085060</t>
  </si>
  <si>
    <t>650 0400 0401 7000000000 7000085060 612</t>
  </si>
  <si>
    <t>0401</t>
  </si>
  <si>
    <t>7000085060</t>
  </si>
  <si>
    <t>612</t>
  </si>
  <si>
    <t>650 0400 0409</t>
  </si>
  <si>
    <t>650 0400 0409 7000000000</t>
  </si>
  <si>
    <t>650 0400 0409 7000000000 7000020819</t>
  </si>
  <si>
    <t>650 0400 0409 7000000000 7000020819 244</t>
  </si>
  <si>
    <t>0409</t>
  </si>
  <si>
    <t>7000020819</t>
  </si>
  <si>
    <t>650 0400 0409 7000000000 7000099990</t>
  </si>
  <si>
    <t>650 0400 0409 7000000000 7000099990 244</t>
  </si>
  <si>
    <t>7000099990</t>
  </si>
  <si>
    <t>650 0400 0410</t>
  </si>
  <si>
    <t>650 0400 0410 1900000000</t>
  </si>
  <si>
    <t>650 0400 0410 1900000000 1900020070</t>
  </si>
  <si>
    <t>650 0400 0410 1900000000 1900020070 244</t>
  </si>
  <si>
    <t>0410</t>
  </si>
  <si>
    <t>1900020070</t>
  </si>
  <si>
    <t>650 0400 0412</t>
  </si>
  <si>
    <t>650 0400 0412 1600000000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</si>
  <si>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</si>
  <si>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</si>
  <si>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</si>
  <si>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</si>
  <si>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</si>
  <si>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</si>
  <si>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</si>
  <si>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245</t>
  </si>
  <si>
    <t>650 0400 0412 7000000000</t>
  </si>
  <si>
    <t>650 0400 0412 7000000000 7000089020</t>
  </si>
  <si>
    <t>650 0400 0412 7000000000 7000089020 540</t>
  </si>
  <si>
    <t>650 0500</t>
  </si>
  <si>
    <t>650 0500 0501</t>
  </si>
  <si>
    <t>650 0500 0501 1100000000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</si>
  <si>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</si>
  <si>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</si>
  <si>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</si>
  <si>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</si>
  <si>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</si>
  <si>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</si>
  <si>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</si>
  <si>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</si>
  <si>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650 0500 0502 7000000000</t>
  </si>
  <si>
    <t>650 0500 0502 7000000000 7000099990</t>
  </si>
  <si>
    <t>650 0500 0502 7000000000 7000099990 811</t>
  </si>
  <si>
    <t>0502</t>
  </si>
  <si>
    <t>811</t>
  </si>
  <si>
    <t>650 0500 0503</t>
  </si>
  <si>
    <t>650 0500 0503 120F255550</t>
  </si>
  <si>
    <t>650 0500 0503 120F255550 244</t>
  </si>
  <si>
    <t>0503</t>
  </si>
  <si>
    <t>120F255550</t>
  </si>
  <si>
    <t>650 0500 0503 120F282600</t>
  </si>
  <si>
    <t>650 0500 0503 120F282600 244</t>
  </si>
  <si>
    <t>120F282600</t>
  </si>
  <si>
    <t>650 0500 0503 120F2S2600</t>
  </si>
  <si>
    <t>650 0500 0503 120F2S2600 244</t>
  </si>
  <si>
    <t>120F2S2600</t>
  </si>
  <si>
    <t>650 0500 0503 1200000000</t>
  </si>
  <si>
    <t>650 0500 0503 1200000000 1200020804</t>
  </si>
  <si>
    <t>650 0500 0503 1200000000 1200020804 244</t>
  </si>
  <si>
    <t>1200020804</t>
  </si>
  <si>
    <t>650 0500 0503 1200000000 1200020817</t>
  </si>
  <si>
    <t>650 0500 0503 1200000000 1200020817 243</t>
  </si>
  <si>
    <t>1200020817</t>
  </si>
  <si>
    <t>243</t>
  </si>
  <si>
    <t>650 0500 0503 1200000000 1200020817 244</t>
  </si>
  <si>
    <t>650 0500 0503 1200000000 1200020817 414</t>
  </si>
  <si>
    <t>414</t>
  </si>
  <si>
    <t>650 0500 0503 1200000000 1200085150</t>
  </si>
  <si>
    <t>650 0500 0503 1200000000 1200085150 244</t>
  </si>
  <si>
    <t>1200085150</t>
  </si>
  <si>
    <t>650 0500 0503 1200000000 1200085160</t>
  </si>
  <si>
    <t>650 0500 0503 1200000000 1200085160 244</t>
  </si>
  <si>
    <t>1200085160</t>
  </si>
  <si>
    <t>650 0500 0503 1200000000 1200099990</t>
  </si>
  <si>
    <t>650 0500 0503 1200000000 1200099990 243</t>
  </si>
  <si>
    <t>1200099990</t>
  </si>
  <si>
    <t>650 0500 0503 1200000000 1200099990 244</t>
  </si>
  <si>
    <t>650 0500 0503 1200000000 1200099990 414</t>
  </si>
  <si>
    <t>650 0500 0503 7000000000</t>
  </si>
  <si>
    <t>650 0500 0503 7000000000 7000089020</t>
  </si>
  <si>
    <t>650 0500 0503 7000000000 7000089020 540</t>
  </si>
  <si>
    <t>650 0600</t>
  </si>
  <si>
    <t>650 0600 0605</t>
  </si>
  <si>
    <t>650 0600 0605 7000000000</t>
  </si>
  <si>
    <t>650 0600 0605 7000000000 7000084290</t>
  </si>
  <si>
    <t>650 0600 0605 7000000000 7000084290 121</t>
  </si>
  <si>
    <t>0605</t>
  </si>
  <si>
    <t>7000084290</t>
  </si>
  <si>
    <t>650 0600 0605 7000000000 7000084290 129</t>
  </si>
  <si>
    <t>650 0600 0605 7000000000 7000099990</t>
  </si>
  <si>
    <t>650 0600 0605 7000000000 7000099990 244</t>
  </si>
  <si>
    <t>650 0700</t>
  </si>
  <si>
    <t>650 0700 0707</t>
  </si>
  <si>
    <t>650 0700 0707 0500000000</t>
  </si>
  <si>
    <t>650 0700 0707 0500000000 0500061990</t>
  </si>
  <si>
    <t>650 0700 0707 0500000000 0500061990 611</t>
  </si>
  <si>
    <t>0707</t>
  </si>
  <si>
    <t>0500061990</t>
  </si>
  <si>
    <t>611</t>
  </si>
  <si>
    <t>650 0700 0707 7000000000</t>
  </si>
  <si>
    <t>650 0700 0707 7000000000 7000020825</t>
  </si>
  <si>
    <t>650 0700 0707 7000000000 7000020825 612</t>
  </si>
  <si>
    <t>7000020825</t>
  </si>
  <si>
    <t>650 0700 0707 7000000000 7000020826</t>
  </si>
  <si>
    <t>650 0700 0707 7000000000 7000020826 612</t>
  </si>
  <si>
    <t>7000020826</t>
  </si>
  <si>
    <t>650 0800</t>
  </si>
  <si>
    <t>650 0800 0801</t>
  </si>
  <si>
    <t>650 0800 0801 0500000000</t>
  </si>
  <si>
    <t>650 0800 0801 0500000000 0500000601</t>
  </si>
  <si>
    <t>650 0800 0801 0500000000 0500000601 611</t>
  </si>
  <si>
    <t>0801</t>
  </si>
  <si>
    <t>0500000601</t>
  </si>
  <si>
    <t>650 0800 0801 0500000000 0500000602</t>
  </si>
  <si>
    <t>650 0800 0801 0500000000 0500000602 611</t>
  </si>
  <si>
    <t>0500000602</t>
  </si>
  <si>
    <t>650 0800 0801 0500000000 0500061990</t>
  </si>
  <si>
    <t>650 0800 0801 0500000000 0500061990 611</t>
  </si>
  <si>
    <t>650 0800 0801 0500000000 0500081030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</si>
  <si>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</si>
  <si>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</si>
  <si>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</si>
  <si>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</si>
  <si>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</si>
  <si>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</si>
  <si>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</si>
  <si>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</si>
  <si>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</si>
  <si>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</si>
  <si>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</si>
  <si>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</si>
  <si>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</si>
  <si>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</si>
  <si>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650 1000 1001</t>
  </si>
  <si>
    <t>650 1000 1001 1900000000</t>
  </si>
  <si>
    <t>650 1000 1001 1900000000 1900002040</t>
  </si>
  <si>
    <t>650 1000 1001 1900000000 1900002040 312</t>
  </si>
  <si>
    <t>1001</t>
  </si>
  <si>
    <t>312</t>
  </si>
  <si>
    <t>650 1000 1001 1900000000 1900099990</t>
  </si>
  <si>
    <t>650 1000 1001 1900000000 1900099990 312</t>
  </si>
  <si>
    <t>650 1100</t>
  </si>
  <si>
    <t>650 1100 1101</t>
  </si>
  <si>
    <t>650 1100 1101 0500000000</t>
  </si>
  <si>
    <t>650 1100 1101 0500000000 0500061990</t>
  </si>
  <si>
    <t>650 1100 1101 0500000000 0500061990 611</t>
  </si>
  <si>
    <t>1101</t>
  </si>
  <si>
    <t>650 1100 1101 7000000000</t>
  </si>
  <si>
    <t>650 1100 1101 7000000000 7000085160</t>
  </si>
  <si>
    <t>650 1100 1101 7000000000 7000085160 612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</si>
  <si>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</si>
  <si>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</si>
  <si>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</si>
  <si>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</si>
  <si>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</si>
  <si>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О.С. Садков</t>
  </si>
  <si>
    <t>Н.А. Кисельникова</t>
  </si>
  <si>
    <t>Сводная бюджетная роспись 2019 год и плановый период 2020 и 2021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</si>
</sst>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5"/>
  <sheetViews>
    <sheetView tabSelected="1" zoomScalePageLayoutView="0" workbookViewId="0" topLeftCell="A1">
      <selection activeCell="AF15" sqref="AF1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2.7109375" style="1" customWidth="1"/>
    <col min="8" max="8" width="4.7109375" style="1" customWidth="1"/>
    <col min="9" max="9" width="3.7109375" style="1" customWidth="1"/>
    <col min="10" max="10" width="0.13671875" style="1" customWidth="1"/>
    <col min="11" max="11" width="1.7109375" style="1" hidden="1" customWidth="1"/>
    <col min="12" max="12" width="6.7109375" style="1" hidden="1" customWidth="1"/>
    <col min="13" max="15" width="2.7109375" style="1" customWidth="1"/>
    <col min="16" max="16" width="0.13671875" style="1" customWidth="1"/>
    <col min="17" max="17" width="16.57421875" style="1" customWidth="1"/>
    <col min="18" max="18" width="1.7109375" style="1" customWidth="1"/>
    <col min="19" max="19" width="4.7109375" style="1" customWidth="1"/>
    <col min="20" max="20" width="7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:23" s="1" customFormat="1" ht="18" customHeight="1">
      <c r="A1" s="45" t="s">
        <v>292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" t="s">
        <v>0</v>
      </c>
      <c r="V1" s="11"/>
      <c r="W1" s="11"/>
    </row>
    <row r="2" spans="1:23" s="1" customFormat="1" ht="15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4" t="s">
        <v>1</v>
      </c>
      <c r="V2" s="34"/>
      <c r="W2" s="34"/>
    </row>
    <row r="3" spans="1:23" s="1" customFormat="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" t="s">
        <v>3</v>
      </c>
      <c r="U3" s="34" t="s">
        <v>4</v>
      </c>
      <c r="V3" s="34"/>
      <c r="W3" s="34"/>
    </row>
    <row r="4" spans="1:23" s="1" customFormat="1" ht="15.7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" t="s">
        <v>0</v>
      </c>
      <c r="U4" s="43" t="s">
        <v>6</v>
      </c>
      <c r="V4" s="43"/>
      <c r="W4" s="43"/>
    </row>
    <row r="5" spans="1:23" s="1" customFormat="1" ht="15.75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2" t="s">
        <v>0</v>
      </c>
      <c r="U5" s="43" t="s">
        <v>0</v>
      </c>
      <c r="V5" s="43"/>
      <c r="W5" s="43"/>
    </row>
    <row r="6" spans="1:23" s="1" customFormat="1" ht="27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0" t="s">
        <v>8</v>
      </c>
      <c r="M6" s="40"/>
      <c r="N6" s="40"/>
      <c r="O6" s="40"/>
      <c r="P6" s="40"/>
      <c r="Q6" s="40"/>
      <c r="R6" s="40"/>
      <c r="S6" s="40"/>
      <c r="T6" s="2" t="s">
        <v>9</v>
      </c>
      <c r="U6" s="41" t="s">
        <v>0</v>
      </c>
      <c r="V6" s="41"/>
      <c r="W6" s="41"/>
    </row>
    <row r="7" spans="1:23" s="1" customFormat="1" ht="15" customHeight="1">
      <c r="A7" s="37" t="s">
        <v>10</v>
      </c>
      <c r="B7" s="37"/>
      <c r="C7" s="37"/>
      <c r="D7" s="37"/>
      <c r="E7" s="37"/>
      <c r="F7" s="37"/>
      <c r="G7" s="37"/>
      <c r="H7" s="37"/>
      <c r="I7" s="40" t="s">
        <v>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2" t="s">
        <v>11</v>
      </c>
      <c r="U7" s="41" t="s">
        <v>0</v>
      </c>
      <c r="V7" s="41"/>
      <c r="W7" s="41"/>
    </row>
    <row r="8" spans="1:23" s="1" customFormat="1" ht="15" customHeight="1">
      <c r="A8" s="37" t="s">
        <v>12</v>
      </c>
      <c r="B8" s="37"/>
      <c r="C8" s="37"/>
      <c r="D8" s="40" t="s">
        <v>13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2" t="s">
        <v>0</v>
      </c>
      <c r="U8" s="41" t="s">
        <v>0</v>
      </c>
      <c r="V8" s="41"/>
      <c r="W8" s="41"/>
    </row>
    <row r="9" spans="1:23" s="1" customFormat="1" ht="13.5" customHeight="1">
      <c r="A9" s="37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 t="s">
        <v>0</v>
      </c>
      <c r="L9" s="37"/>
      <c r="M9" s="37"/>
      <c r="N9" s="37"/>
      <c r="O9" s="37"/>
      <c r="P9" s="37"/>
      <c r="Q9" s="37"/>
      <c r="R9" s="38" t="s">
        <v>15</v>
      </c>
      <c r="S9" s="38"/>
      <c r="T9" s="38"/>
      <c r="U9" s="39" t="s">
        <v>16</v>
      </c>
      <c r="V9" s="39"/>
      <c r="W9" s="39"/>
    </row>
    <row r="10" spans="1:23" s="1" customFormat="1" ht="13.5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s="1" customFormat="1" ht="13.5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13.5" customHeight="1">
      <c r="A12" s="11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13.5" customHeight="1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" customFormat="1" ht="13.5" customHeight="1">
      <c r="A14" s="32" t="s">
        <v>19</v>
      </c>
      <c r="B14" s="32"/>
      <c r="C14" s="32"/>
      <c r="D14" s="32"/>
      <c r="E14" s="32"/>
      <c r="F14" s="32" t="s">
        <v>24</v>
      </c>
      <c r="G14" s="32"/>
      <c r="H14" s="32"/>
      <c r="I14" s="32"/>
      <c r="J14" s="32" t="s">
        <v>25</v>
      </c>
      <c r="K14" s="32"/>
      <c r="L14" s="32"/>
      <c r="M14" s="34" t="s">
        <v>26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1" customFormat="1" ht="42" customHeight="1">
      <c r="A15" s="4" t="s">
        <v>20</v>
      </c>
      <c r="B15" s="5" t="s">
        <v>21</v>
      </c>
      <c r="C15" s="33" t="s">
        <v>22</v>
      </c>
      <c r="D15" s="33"/>
      <c r="E15" s="5" t="s">
        <v>23</v>
      </c>
      <c r="F15" s="32"/>
      <c r="G15" s="32"/>
      <c r="H15" s="32"/>
      <c r="I15" s="32"/>
      <c r="J15" s="32"/>
      <c r="K15" s="32"/>
      <c r="L15" s="32"/>
      <c r="M15" s="35" t="s">
        <v>27</v>
      </c>
      <c r="N15" s="35"/>
      <c r="O15" s="35"/>
      <c r="P15" s="35"/>
      <c r="Q15" s="35"/>
      <c r="R15" s="35"/>
      <c r="S15" s="36" t="s">
        <v>28</v>
      </c>
      <c r="T15" s="36"/>
      <c r="U15" s="36"/>
      <c r="V15" s="36"/>
      <c r="W15" s="36"/>
    </row>
    <row r="16" spans="1:23" s="1" customFormat="1" ht="13.5" customHeight="1">
      <c r="A16" s="6" t="s">
        <v>29</v>
      </c>
      <c r="B16" s="7" t="s">
        <v>30</v>
      </c>
      <c r="C16" s="29" t="s">
        <v>31</v>
      </c>
      <c r="D16" s="29"/>
      <c r="E16" s="7" t="s">
        <v>32</v>
      </c>
      <c r="F16" s="30" t="s">
        <v>33</v>
      </c>
      <c r="G16" s="30"/>
      <c r="H16" s="30"/>
      <c r="I16" s="30"/>
      <c r="J16" s="30" t="s">
        <v>34</v>
      </c>
      <c r="K16" s="30"/>
      <c r="L16" s="30"/>
      <c r="M16" s="30" t="s">
        <v>35</v>
      </c>
      <c r="N16" s="30"/>
      <c r="O16" s="30"/>
      <c r="P16" s="30"/>
      <c r="Q16" s="30"/>
      <c r="R16" s="30"/>
      <c r="S16" s="31" t="s">
        <v>36</v>
      </c>
      <c r="T16" s="31"/>
      <c r="U16" s="31"/>
      <c r="V16" s="31"/>
      <c r="W16" s="31"/>
    </row>
    <row r="17" spans="1:23" s="1" customFormat="1" ht="13.5" customHeight="1">
      <c r="A17" s="22" t="s">
        <v>37</v>
      </c>
      <c r="B17" s="22"/>
      <c r="C17" s="22"/>
      <c r="D17" s="22"/>
      <c r="E17" s="22"/>
      <c r="F17" s="23">
        <f>147287728.94</f>
        <v>147287728.94</v>
      </c>
      <c r="G17" s="23"/>
      <c r="H17" s="23"/>
      <c r="I17" s="23"/>
      <c r="J17" s="24" t="s">
        <v>38</v>
      </c>
      <c r="K17" s="24"/>
      <c r="L17" s="24"/>
      <c r="M17" s="23">
        <f>102183650.24</f>
        <v>102183650.24</v>
      </c>
      <c r="N17" s="23"/>
      <c r="O17" s="23"/>
      <c r="P17" s="23"/>
      <c r="Q17" s="23"/>
      <c r="R17" s="23"/>
      <c r="S17" s="28">
        <f>99597250.24</f>
        <v>99597250.24</v>
      </c>
      <c r="T17" s="28"/>
      <c r="U17" s="28"/>
      <c r="V17" s="28"/>
      <c r="W17" s="28"/>
    </row>
    <row r="18" spans="1:23" s="1" customFormat="1" ht="13.5" customHeight="1">
      <c r="A18" s="22" t="s">
        <v>39</v>
      </c>
      <c r="B18" s="22"/>
      <c r="C18" s="22"/>
      <c r="D18" s="22"/>
      <c r="E18" s="22"/>
      <c r="F18" s="23">
        <f>31155310.61</f>
        <v>31155310.61</v>
      </c>
      <c r="G18" s="23"/>
      <c r="H18" s="23"/>
      <c r="I18" s="23"/>
      <c r="J18" s="24" t="s">
        <v>38</v>
      </c>
      <c r="K18" s="24"/>
      <c r="L18" s="24"/>
      <c r="M18" s="23">
        <f>29961100</f>
        <v>29961100</v>
      </c>
      <c r="N18" s="23"/>
      <c r="O18" s="23"/>
      <c r="P18" s="23"/>
      <c r="Q18" s="23"/>
      <c r="R18" s="23"/>
      <c r="S18" s="28">
        <f>32420300</f>
        <v>32420300</v>
      </c>
      <c r="T18" s="28"/>
      <c r="U18" s="28"/>
      <c r="V18" s="28"/>
      <c r="W18" s="28"/>
    </row>
    <row r="19" spans="1:23" s="1" customFormat="1" ht="13.5" customHeight="1">
      <c r="A19" s="22" t="s">
        <v>40</v>
      </c>
      <c r="B19" s="22"/>
      <c r="C19" s="22"/>
      <c r="D19" s="22"/>
      <c r="E19" s="22"/>
      <c r="F19" s="23">
        <f>1991090.63</f>
        <v>1991090.63</v>
      </c>
      <c r="G19" s="23"/>
      <c r="H19" s="23"/>
      <c r="I19" s="23"/>
      <c r="J19" s="24" t="s">
        <v>38</v>
      </c>
      <c r="K19" s="24"/>
      <c r="L19" s="24"/>
      <c r="M19" s="23">
        <f>1840000</f>
        <v>1840000</v>
      </c>
      <c r="N19" s="23"/>
      <c r="O19" s="23"/>
      <c r="P19" s="23"/>
      <c r="Q19" s="23"/>
      <c r="R19" s="23"/>
      <c r="S19" s="28">
        <f>1840000</f>
        <v>1840000</v>
      </c>
      <c r="T19" s="28"/>
      <c r="U19" s="28"/>
      <c r="V19" s="28"/>
      <c r="W19" s="28"/>
    </row>
    <row r="20" spans="1:23" s="1" customFormat="1" ht="13.5" customHeight="1">
      <c r="A20" s="22" t="s">
        <v>41</v>
      </c>
      <c r="B20" s="22"/>
      <c r="C20" s="22"/>
      <c r="D20" s="22"/>
      <c r="E20" s="22"/>
      <c r="F20" s="23">
        <f>1991090.63</f>
        <v>1991090.63</v>
      </c>
      <c r="G20" s="23"/>
      <c r="H20" s="23"/>
      <c r="I20" s="23"/>
      <c r="J20" s="24" t="s">
        <v>38</v>
      </c>
      <c r="K20" s="24"/>
      <c r="L20" s="24"/>
      <c r="M20" s="23">
        <f>1840000</f>
        <v>1840000</v>
      </c>
      <c r="N20" s="23"/>
      <c r="O20" s="23"/>
      <c r="P20" s="23"/>
      <c r="Q20" s="23"/>
      <c r="R20" s="23"/>
      <c r="S20" s="28">
        <f>1840000</f>
        <v>1840000</v>
      </c>
      <c r="T20" s="28"/>
      <c r="U20" s="28"/>
      <c r="V20" s="28"/>
      <c r="W20" s="28"/>
    </row>
    <row r="21" spans="1:23" s="1" customFormat="1" ht="13.5" customHeight="1">
      <c r="A21" s="22" t="s">
        <v>42</v>
      </c>
      <c r="B21" s="22"/>
      <c r="C21" s="22"/>
      <c r="D21" s="22"/>
      <c r="E21" s="22"/>
      <c r="F21" s="23">
        <f>1991090.63</f>
        <v>1991090.63</v>
      </c>
      <c r="G21" s="23"/>
      <c r="H21" s="23"/>
      <c r="I21" s="23"/>
      <c r="J21" s="24" t="s">
        <v>38</v>
      </c>
      <c r="K21" s="24"/>
      <c r="L21" s="24"/>
      <c r="M21" s="23">
        <f>1840000</f>
        <v>1840000</v>
      </c>
      <c r="N21" s="23"/>
      <c r="O21" s="23"/>
      <c r="P21" s="23"/>
      <c r="Q21" s="23"/>
      <c r="R21" s="23"/>
      <c r="S21" s="28">
        <f>1840000</f>
        <v>1840000</v>
      </c>
      <c r="T21" s="28"/>
      <c r="U21" s="28"/>
      <c r="V21" s="28"/>
      <c r="W21" s="28"/>
    </row>
    <row r="22" spans="1:23" s="1" customFormat="1" ht="24" customHeight="1">
      <c r="A22" s="22" t="s">
        <v>43</v>
      </c>
      <c r="B22" s="22"/>
      <c r="C22" s="22"/>
      <c r="D22" s="22"/>
      <c r="E22" s="22"/>
      <c r="F22" s="23">
        <f>1528992.8</f>
        <v>1528992.8</v>
      </c>
      <c r="G22" s="23"/>
      <c r="H22" s="23"/>
      <c r="I22" s="23"/>
      <c r="J22" s="24" t="s">
        <v>38</v>
      </c>
      <c r="K22" s="24"/>
      <c r="L22" s="24"/>
      <c r="M22" s="23">
        <f>1413000</f>
        <v>1413000</v>
      </c>
      <c r="N22" s="23"/>
      <c r="O22" s="23"/>
      <c r="P22" s="23"/>
      <c r="Q22" s="23"/>
      <c r="R22" s="23"/>
      <c r="S22" s="28">
        <f>1413000</f>
        <v>1413000</v>
      </c>
      <c r="T22" s="28"/>
      <c r="U22" s="28"/>
      <c r="V22" s="28"/>
      <c r="W22" s="28"/>
    </row>
    <row r="23" spans="1:23" s="1" customFormat="1" ht="13.5" customHeight="1">
      <c r="A23" s="8" t="s">
        <v>37</v>
      </c>
      <c r="B23" s="9" t="s">
        <v>44</v>
      </c>
      <c r="C23" s="27" t="s">
        <v>45</v>
      </c>
      <c r="D23" s="27"/>
      <c r="E23" s="9" t="s">
        <v>46</v>
      </c>
      <c r="F23" s="23">
        <f>1528992.8</f>
        <v>1528992.8</v>
      </c>
      <c r="G23" s="23"/>
      <c r="H23" s="23"/>
      <c r="I23" s="23"/>
      <c r="J23" s="22" t="s">
        <v>0</v>
      </c>
      <c r="K23" s="22"/>
      <c r="L23" s="22"/>
      <c r="M23" s="23">
        <f>1413000</f>
        <v>1413000</v>
      </c>
      <c r="N23" s="23"/>
      <c r="O23" s="23"/>
      <c r="P23" s="23"/>
      <c r="Q23" s="23"/>
      <c r="R23" s="23"/>
      <c r="S23" s="28">
        <f>1413000</f>
        <v>1413000</v>
      </c>
      <c r="T23" s="28"/>
      <c r="U23" s="28"/>
      <c r="V23" s="28"/>
      <c r="W23" s="28"/>
    </row>
    <row r="24" spans="1:23" s="1" customFormat="1" ht="24" customHeight="1">
      <c r="A24" s="22" t="s">
        <v>47</v>
      </c>
      <c r="B24" s="22"/>
      <c r="C24" s="22"/>
      <c r="D24" s="22"/>
      <c r="E24" s="22"/>
      <c r="F24" s="23">
        <f>462097.83</f>
        <v>462097.83</v>
      </c>
      <c r="G24" s="23"/>
      <c r="H24" s="23"/>
      <c r="I24" s="23"/>
      <c r="J24" s="24" t="s">
        <v>38</v>
      </c>
      <c r="K24" s="24"/>
      <c r="L24" s="24"/>
      <c r="M24" s="23">
        <f>427000</f>
        <v>427000</v>
      </c>
      <c r="N24" s="23"/>
      <c r="O24" s="23"/>
      <c r="P24" s="23"/>
      <c r="Q24" s="23"/>
      <c r="R24" s="23"/>
      <c r="S24" s="28">
        <f>427000</f>
        <v>427000</v>
      </c>
      <c r="T24" s="28"/>
      <c r="U24" s="28"/>
      <c r="V24" s="28"/>
      <c r="W24" s="28"/>
    </row>
    <row r="25" spans="1:23" s="1" customFormat="1" ht="13.5" customHeight="1">
      <c r="A25" s="8" t="s">
        <v>37</v>
      </c>
      <c r="B25" s="9" t="s">
        <v>44</v>
      </c>
      <c r="C25" s="27" t="s">
        <v>45</v>
      </c>
      <c r="D25" s="27"/>
      <c r="E25" s="9" t="s">
        <v>48</v>
      </c>
      <c r="F25" s="23">
        <f>462097.83</f>
        <v>462097.83</v>
      </c>
      <c r="G25" s="23"/>
      <c r="H25" s="23"/>
      <c r="I25" s="23"/>
      <c r="J25" s="22" t="s">
        <v>0</v>
      </c>
      <c r="K25" s="22"/>
      <c r="L25" s="22"/>
      <c r="M25" s="23">
        <f>427000</f>
        <v>427000</v>
      </c>
      <c r="N25" s="23"/>
      <c r="O25" s="23"/>
      <c r="P25" s="23"/>
      <c r="Q25" s="23"/>
      <c r="R25" s="23"/>
      <c r="S25" s="28">
        <f>427000</f>
        <v>427000</v>
      </c>
      <c r="T25" s="28"/>
      <c r="U25" s="28"/>
      <c r="V25" s="28"/>
      <c r="W25" s="28"/>
    </row>
    <row r="26" spans="1:23" s="1" customFormat="1" ht="13.5" customHeight="1">
      <c r="A26" s="22" t="s">
        <v>49</v>
      </c>
      <c r="B26" s="22"/>
      <c r="C26" s="22"/>
      <c r="D26" s="22"/>
      <c r="E26" s="22"/>
      <c r="F26" s="23">
        <f>24747316.31</f>
        <v>24747316.31</v>
      </c>
      <c r="G26" s="23"/>
      <c r="H26" s="23"/>
      <c r="I26" s="23"/>
      <c r="J26" s="24" t="s">
        <v>38</v>
      </c>
      <c r="K26" s="24"/>
      <c r="L26" s="24"/>
      <c r="M26" s="23">
        <f>22727000</f>
        <v>22727000</v>
      </c>
      <c r="N26" s="23"/>
      <c r="O26" s="23"/>
      <c r="P26" s="23"/>
      <c r="Q26" s="23"/>
      <c r="R26" s="23"/>
      <c r="S26" s="28">
        <f>22727000</f>
        <v>22727000</v>
      </c>
      <c r="T26" s="28"/>
      <c r="U26" s="28"/>
      <c r="V26" s="28"/>
      <c r="W26" s="28"/>
    </row>
    <row r="27" spans="1:23" s="1" customFormat="1" ht="13.5" customHeight="1">
      <c r="A27" s="22" t="s">
        <v>50</v>
      </c>
      <c r="B27" s="22"/>
      <c r="C27" s="22"/>
      <c r="D27" s="22"/>
      <c r="E27" s="22"/>
      <c r="F27" s="23">
        <f>24747316.31</f>
        <v>24747316.31</v>
      </c>
      <c r="G27" s="23"/>
      <c r="H27" s="23"/>
      <c r="I27" s="23"/>
      <c r="J27" s="24" t="s">
        <v>38</v>
      </c>
      <c r="K27" s="24"/>
      <c r="L27" s="24"/>
      <c r="M27" s="23">
        <f>22727000</f>
        <v>22727000</v>
      </c>
      <c r="N27" s="23"/>
      <c r="O27" s="23"/>
      <c r="P27" s="23"/>
      <c r="Q27" s="23"/>
      <c r="R27" s="23"/>
      <c r="S27" s="28">
        <f>22727000</f>
        <v>22727000</v>
      </c>
      <c r="T27" s="28"/>
      <c r="U27" s="28"/>
      <c r="V27" s="28"/>
      <c r="W27" s="28"/>
    </row>
    <row r="28" spans="1:23" s="1" customFormat="1" ht="13.5" customHeight="1">
      <c r="A28" s="22" t="s">
        <v>51</v>
      </c>
      <c r="B28" s="22"/>
      <c r="C28" s="22"/>
      <c r="D28" s="22"/>
      <c r="E28" s="22"/>
      <c r="F28" s="23">
        <f>16894992.56</f>
        <v>16894992.56</v>
      </c>
      <c r="G28" s="23"/>
      <c r="H28" s="23"/>
      <c r="I28" s="23"/>
      <c r="J28" s="24" t="s">
        <v>38</v>
      </c>
      <c r="K28" s="24"/>
      <c r="L28" s="24"/>
      <c r="M28" s="23">
        <f>15733000</f>
        <v>15733000</v>
      </c>
      <c r="N28" s="23"/>
      <c r="O28" s="23"/>
      <c r="P28" s="23"/>
      <c r="Q28" s="23"/>
      <c r="R28" s="23"/>
      <c r="S28" s="28">
        <f>15733000</f>
        <v>15733000</v>
      </c>
      <c r="T28" s="28"/>
      <c r="U28" s="28"/>
      <c r="V28" s="28"/>
      <c r="W28" s="28"/>
    </row>
    <row r="29" spans="1:23" s="1" customFormat="1" ht="24" customHeight="1">
      <c r="A29" s="22" t="s">
        <v>52</v>
      </c>
      <c r="B29" s="22"/>
      <c r="C29" s="22"/>
      <c r="D29" s="22"/>
      <c r="E29" s="22"/>
      <c r="F29" s="23">
        <f>13006921.16</f>
        <v>13006921.16</v>
      </c>
      <c r="G29" s="23"/>
      <c r="H29" s="23"/>
      <c r="I29" s="23"/>
      <c r="J29" s="24" t="s">
        <v>38</v>
      </c>
      <c r="K29" s="24"/>
      <c r="L29" s="24"/>
      <c r="M29" s="23">
        <f>12091000</f>
        <v>12091000</v>
      </c>
      <c r="N29" s="23"/>
      <c r="O29" s="23"/>
      <c r="P29" s="23"/>
      <c r="Q29" s="23"/>
      <c r="R29" s="23"/>
      <c r="S29" s="28">
        <f>12091000</f>
        <v>12091000</v>
      </c>
      <c r="T29" s="28"/>
      <c r="U29" s="28"/>
      <c r="V29" s="28"/>
      <c r="W29" s="28"/>
    </row>
    <row r="30" spans="1:23" s="1" customFormat="1" ht="13.5" customHeight="1">
      <c r="A30" s="8" t="s">
        <v>37</v>
      </c>
      <c r="B30" s="9" t="s">
        <v>53</v>
      </c>
      <c r="C30" s="27" t="s">
        <v>54</v>
      </c>
      <c r="D30" s="27"/>
      <c r="E30" s="9" t="s">
        <v>46</v>
      </c>
      <c r="F30" s="23">
        <f>13006921.16</f>
        <v>13006921.16</v>
      </c>
      <c r="G30" s="23"/>
      <c r="H30" s="23"/>
      <c r="I30" s="23"/>
      <c r="J30" s="22" t="s">
        <v>0</v>
      </c>
      <c r="K30" s="22"/>
      <c r="L30" s="22"/>
      <c r="M30" s="23">
        <f>12091000</f>
        <v>12091000</v>
      </c>
      <c r="N30" s="23"/>
      <c r="O30" s="23"/>
      <c r="P30" s="23"/>
      <c r="Q30" s="23"/>
      <c r="R30" s="23"/>
      <c r="S30" s="28">
        <f>12091000</f>
        <v>12091000</v>
      </c>
      <c r="T30" s="28"/>
      <c r="U30" s="28"/>
      <c r="V30" s="28"/>
      <c r="W30" s="28"/>
    </row>
    <row r="31" spans="1:23" s="1" customFormat="1" ht="24" customHeight="1">
      <c r="A31" s="22" t="s">
        <v>55</v>
      </c>
      <c r="B31" s="22"/>
      <c r="C31" s="22"/>
      <c r="D31" s="22"/>
      <c r="E31" s="22"/>
      <c r="F31" s="23">
        <f>3888071.4</f>
        <v>3888071.4</v>
      </c>
      <c r="G31" s="23"/>
      <c r="H31" s="23"/>
      <c r="I31" s="23"/>
      <c r="J31" s="24" t="s">
        <v>38</v>
      </c>
      <c r="K31" s="24"/>
      <c r="L31" s="24"/>
      <c r="M31" s="23">
        <f>3642000</f>
        <v>3642000</v>
      </c>
      <c r="N31" s="23"/>
      <c r="O31" s="23"/>
      <c r="P31" s="23"/>
      <c r="Q31" s="23"/>
      <c r="R31" s="23"/>
      <c r="S31" s="28">
        <f>3642000</f>
        <v>3642000</v>
      </c>
      <c r="T31" s="28"/>
      <c r="U31" s="28"/>
      <c r="V31" s="28"/>
      <c r="W31" s="28"/>
    </row>
    <row r="32" spans="1:23" s="1" customFormat="1" ht="13.5" customHeight="1">
      <c r="A32" s="8" t="s">
        <v>37</v>
      </c>
      <c r="B32" s="9" t="s">
        <v>53</v>
      </c>
      <c r="C32" s="27" t="s">
        <v>54</v>
      </c>
      <c r="D32" s="27"/>
      <c r="E32" s="9" t="s">
        <v>48</v>
      </c>
      <c r="F32" s="23">
        <f>3888071.4</f>
        <v>3888071.4</v>
      </c>
      <c r="G32" s="23"/>
      <c r="H32" s="23"/>
      <c r="I32" s="23"/>
      <c r="J32" s="22" t="s">
        <v>0</v>
      </c>
      <c r="K32" s="22"/>
      <c r="L32" s="22"/>
      <c r="M32" s="23">
        <f>3642000</f>
        <v>3642000</v>
      </c>
      <c r="N32" s="23"/>
      <c r="O32" s="23"/>
      <c r="P32" s="23"/>
      <c r="Q32" s="23"/>
      <c r="R32" s="23"/>
      <c r="S32" s="28">
        <f>3642000</f>
        <v>3642000</v>
      </c>
      <c r="T32" s="28"/>
      <c r="U32" s="28"/>
      <c r="V32" s="28"/>
      <c r="W32" s="28"/>
    </row>
    <row r="33" spans="1:23" s="1" customFormat="1" ht="13.5" customHeight="1">
      <c r="A33" s="22" t="s">
        <v>56</v>
      </c>
      <c r="B33" s="22"/>
      <c r="C33" s="22"/>
      <c r="D33" s="22"/>
      <c r="E33" s="22"/>
      <c r="F33" s="23">
        <f>7179276.96</f>
        <v>7179276.96</v>
      </c>
      <c r="G33" s="23"/>
      <c r="H33" s="23"/>
      <c r="I33" s="23"/>
      <c r="J33" s="24" t="s">
        <v>38</v>
      </c>
      <c r="K33" s="24"/>
      <c r="L33" s="24"/>
      <c r="M33" s="23">
        <f>6350000</f>
        <v>6350000</v>
      </c>
      <c r="N33" s="23"/>
      <c r="O33" s="23"/>
      <c r="P33" s="23"/>
      <c r="Q33" s="23"/>
      <c r="R33" s="23"/>
      <c r="S33" s="28">
        <f>6350000</f>
        <v>6350000</v>
      </c>
      <c r="T33" s="28"/>
      <c r="U33" s="28"/>
      <c r="V33" s="28"/>
      <c r="W33" s="28"/>
    </row>
    <row r="34" spans="1:23" s="1" customFormat="1" ht="24" customHeight="1">
      <c r="A34" s="22" t="s">
        <v>57</v>
      </c>
      <c r="B34" s="22"/>
      <c r="C34" s="22"/>
      <c r="D34" s="22"/>
      <c r="E34" s="22"/>
      <c r="F34" s="23">
        <f>5514559.88</f>
        <v>5514559.88</v>
      </c>
      <c r="G34" s="23"/>
      <c r="H34" s="23"/>
      <c r="I34" s="23"/>
      <c r="J34" s="24" t="s">
        <v>38</v>
      </c>
      <c r="K34" s="24"/>
      <c r="L34" s="24"/>
      <c r="M34" s="23">
        <f>4880000</f>
        <v>4880000</v>
      </c>
      <c r="N34" s="23"/>
      <c r="O34" s="23"/>
      <c r="P34" s="23"/>
      <c r="Q34" s="23"/>
      <c r="R34" s="23"/>
      <c r="S34" s="28">
        <f>4880000</f>
        <v>4880000</v>
      </c>
      <c r="T34" s="28"/>
      <c r="U34" s="28"/>
      <c r="V34" s="28"/>
      <c r="W34" s="28"/>
    </row>
    <row r="35" spans="1:23" s="1" customFormat="1" ht="13.5" customHeight="1">
      <c r="A35" s="8" t="s">
        <v>37</v>
      </c>
      <c r="B35" s="9" t="s">
        <v>53</v>
      </c>
      <c r="C35" s="27" t="s">
        <v>58</v>
      </c>
      <c r="D35" s="27"/>
      <c r="E35" s="9" t="s">
        <v>46</v>
      </c>
      <c r="F35" s="23">
        <f>5514559.88</f>
        <v>5514559.88</v>
      </c>
      <c r="G35" s="23"/>
      <c r="H35" s="23"/>
      <c r="I35" s="23"/>
      <c r="J35" s="22" t="s">
        <v>0</v>
      </c>
      <c r="K35" s="22"/>
      <c r="L35" s="22"/>
      <c r="M35" s="23">
        <f>4880000</f>
        <v>4880000</v>
      </c>
      <c r="N35" s="23"/>
      <c r="O35" s="23"/>
      <c r="P35" s="23"/>
      <c r="Q35" s="23"/>
      <c r="R35" s="23"/>
      <c r="S35" s="28">
        <f>4880000</f>
        <v>4880000</v>
      </c>
      <c r="T35" s="28"/>
      <c r="U35" s="28"/>
      <c r="V35" s="28"/>
      <c r="W35" s="28"/>
    </row>
    <row r="36" spans="1:23" s="1" customFormat="1" ht="24" customHeight="1">
      <c r="A36" s="22" t="s">
        <v>59</v>
      </c>
      <c r="B36" s="22"/>
      <c r="C36" s="22"/>
      <c r="D36" s="22"/>
      <c r="E36" s="22"/>
      <c r="F36" s="23">
        <f>1664717.08</f>
        <v>1664717.08</v>
      </c>
      <c r="G36" s="23"/>
      <c r="H36" s="23"/>
      <c r="I36" s="23"/>
      <c r="J36" s="24" t="s">
        <v>38</v>
      </c>
      <c r="K36" s="24"/>
      <c r="L36" s="24"/>
      <c r="M36" s="23">
        <f>1470000</f>
        <v>1470000</v>
      </c>
      <c r="N36" s="23"/>
      <c r="O36" s="23"/>
      <c r="P36" s="23"/>
      <c r="Q36" s="23"/>
      <c r="R36" s="23"/>
      <c r="S36" s="28">
        <f>1470000</f>
        <v>1470000</v>
      </c>
      <c r="T36" s="28"/>
      <c r="U36" s="28"/>
      <c r="V36" s="28"/>
      <c r="W36" s="28"/>
    </row>
    <row r="37" spans="1:23" s="1" customFormat="1" ht="13.5" customHeight="1">
      <c r="A37" s="8" t="s">
        <v>37</v>
      </c>
      <c r="B37" s="9" t="s">
        <v>53</v>
      </c>
      <c r="C37" s="27" t="s">
        <v>58</v>
      </c>
      <c r="D37" s="27"/>
      <c r="E37" s="9" t="s">
        <v>48</v>
      </c>
      <c r="F37" s="23">
        <f>1664717.08</f>
        <v>1664717.08</v>
      </c>
      <c r="G37" s="23"/>
      <c r="H37" s="23"/>
      <c r="I37" s="23"/>
      <c r="J37" s="22" t="s">
        <v>0</v>
      </c>
      <c r="K37" s="22"/>
      <c r="L37" s="22"/>
      <c r="M37" s="23">
        <f>1470000</f>
        <v>1470000</v>
      </c>
      <c r="N37" s="23"/>
      <c r="O37" s="23"/>
      <c r="P37" s="23"/>
      <c r="Q37" s="23"/>
      <c r="R37" s="23"/>
      <c r="S37" s="28">
        <f>1470000</f>
        <v>1470000</v>
      </c>
      <c r="T37" s="28"/>
      <c r="U37" s="28"/>
      <c r="V37" s="28"/>
      <c r="W37" s="28"/>
    </row>
    <row r="38" spans="1:23" s="1" customFormat="1" ht="13.5" customHeight="1">
      <c r="A38" s="22" t="s">
        <v>60</v>
      </c>
      <c r="B38" s="22"/>
      <c r="C38" s="22"/>
      <c r="D38" s="22"/>
      <c r="E38" s="22"/>
      <c r="F38" s="23">
        <f>673046.79</f>
        <v>673046.79</v>
      </c>
      <c r="G38" s="23"/>
      <c r="H38" s="23"/>
      <c r="I38" s="23"/>
      <c r="J38" s="24" t="s">
        <v>38</v>
      </c>
      <c r="K38" s="24"/>
      <c r="L38" s="24"/>
      <c r="M38" s="23">
        <f>644000</f>
        <v>644000</v>
      </c>
      <c r="N38" s="23"/>
      <c r="O38" s="23"/>
      <c r="P38" s="23"/>
      <c r="Q38" s="23"/>
      <c r="R38" s="23"/>
      <c r="S38" s="28">
        <f>644000</f>
        <v>644000</v>
      </c>
      <c r="T38" s="28"/>
      <c r="U38" s="28"/>
      <c r="V38" s="28"/>
      <c r="W38" s="28"/>
    </row>
    <row r="39" spans="1:23" s="1" customFormat="1" ht="24" customHeight="1">
      <c r="A39" s="22" t="s">
        <v>61</v>
      </c>
      <c r="B39" s="22"/>
      <c r="C39" s="22"/>
      <c r="D39" s="22"/>
      <c r="E39" s="22"/>
      <c r="F39" s="23">
        <f>673046.79</f>
        <v>673046.79</v>
      </c>
      <c r="G39" s="23"/>
      <c r="H39" s="23"/>
      <c r="I39" s="23"/>
      <c r="J39" s="24" t="s">
        <v>38</v>
      </c>
      <c r="K39" s="24"/>
      <c r="L39" s="24"/>
      <c r="M39" s="23">
        <f>644000</f>
        <v>644000</v>
      </c>
      <c r="N39" s="23"/>
      <c r="O39" s="23"/>
      <c r="P39" s="23"/>
      <c r="Q39" s="23"/>
      <c r="R39" s="23"/>
      <c r="S39" s="28">
        <f>644000</f>
        <v>644000</v>
      </c>
      <c r="T39" s="28"/>
      <c r="U39" s="28"/>
      <c r="V39" s="28"/>
      <c r="W39" s="28"/>
    </row>
    <row r="40" spans="1:23" s="1" customFormat="1" ht="13.5" customHeight="1">
      <c r="A40" s="8" t="s">
        <v>37</v>
      </c>
      <c r="B40" s="9" t="s">
        <v>53</v>
      </c>
      <c r="C40" s="27" t="s">
        <v>62</v>
      </c>
      <c r="D40" s="27"/>
      <c r="E40" s="9" t="s">
        <v>63</v>
      </c>
      <c r="F40" s="23">
        <f>673046.79</f>
        <v>673046.79</v>
      </c>
      <c r="G40" s="23"/>
      <c r="H40" s="23"/>
      <c r="I40" s="23"/>
      <c r="J40" s="22" t="s">
        <v>0</v>
      </c>
      <c r="K40" s="22"/>
      <c r="L40" s="22"/>
      <c r="M40" s="23">
        <f>644000</f>
        <v>644000</v>
      </c>
      <c r="N40" s="23"/>
      <c r="O40" s="23"/>
      <c r="P40" s="23"/>
      <c r="Q40" s="23"/>
      <c r="R40" s="23"/>
      <c r="S40" s="28">
        <f>644000</f>
        <v>644000</v>
      </c>
      <c r="T40" s="28"/>
      <c r="U40" s="28"/>
      <c r="V40" s="28"/>
      <c r="W40" s="28"/>
    </row>
    <row r="41" spans="1:23" s="1" customFormat="1" ht="13.5" customHeight="1">
      <c r="A41" s="22" t="s">
        <v>64</v>
      </c>
      <c r="B41" s="22"/>
      <c r="C41" s="22"/>
      <c r="D41" s="22"/>
      <c r="E41" s="22"/>
      <c r="F41" s="23">
        <f>91012</f>
        <v>91012</v>
      </c>
      <c r="G41" s="23"/>
      <c r="H41" s="23"/>
      <c r="I41" s="23"/>
      <c r="J41" s="24" t="s">
        <v>38</v>
      </c>
      <c r="K41" s="24"/>
      <c r="L41" s="24"/>
      <c r="M41" s="25" t="s">
        <v>0</v>
      </c>
      <c r="N41" s="25"/>
      <c r="O41" s="25"/>
      <c r="P41" s="25"/>
      <c r="Q41" s="25"/>
      <c r="R41" s="25"/>
      <c r="S41" s="26" t="s">
        <v>0</v>
      </c>
      <c r="T41" s="26"/>
      <c r="U41" s="26"/>
      <c r="V41" s="26"/>
      <c r="W41" s="26"/>
    </row>
    <row r="42" spans="1:23" s="1" customFormat="1" ht="13.5" customHeight="1">
      <c r="A42" s="22" t="s">
        <v>65</v>
      </c>
      <c r="B42" s="22"/>
      <c r="C42" s="22"/>
      <c r="D42" s="22"/>
      <c r="E42" s="22"/>
      <c r="F42" s="23">
        <f>91012</f>
        <v>91012</v>
      </c>
      <c r="G42" s="23"/>
      <c r="H42" s="23"/>
      <c r="I42" s="23"/>
      <c r="J42" s="24" t="s">
        <v>38</v>
      </c>
      <c r="K42" s="24"/>
      <c r="L42" s="24"/>
      <c r="M42" s="25" t="s">
        <v>0</v>
      </c>
      <c r="N42" s="25"/>
      <c r="O42" s="25"/>
      <c r="P42" s="25"/>
      <c r="Q42" s="25"/>
      <c r="R42" s="25"/>
      <c r="S42" s="26" t="s">
        <v>0</v>
      </c>
      <c r="T42" s="26"/>
      <c r="U42" s="26"/>
      <c r="V42" s="26"/>
      <c r="W42" s="26"/>
    </row>
    <row r="43" spans="1:23" s="1" customFormat="1" ht="13.5" customHeight="1">
      <c r="A43" s="22" t="s">
        <v>66</v>
      </c>
      <c r="B43" s="22"/>
      <c r="C43" s="22"/>
      <c r="D43" s="22"/>
      <c r="E43" s="22"/>
      <c r="F43" s="23">
        <f>91012</f>
        <v>91012</v>
      </c>
      <c r="G43" s="23"/>
      <c r="H43" s="23"/>
      <c r="I43" s="23"/>
      <c r="J43" s="24" t="s">
        <v>38</v>
      </c>
      <c r="K43" s="24"/>
      <c r="L43" s="24"/>
      <c r="M43" s="25" t="s">
        <v>0</v>
      </c>
      <c r="N43" s="25"/>
      <c r="O43" s="25"/>
      <c r="P43" s="25"/>
      <c r="Q43" s="25"/>
      <c r="R43" s="25"/>
      <c r="S43" s="26" t="s">
        <v>0</v>
      </c>
      <c r="T43" s="26"/>
      <c r="U43" s="26"/>
      <c r="V43" s="26"/>
      <c r="W43" s="26"/>
    </row>
    <row r="44" spans="1:23" s="1" customFormat="1" ht="24" customHeight="1">
      <c r="A44" s="22" t="s">
        <v>67</v>
      </c>
      <c r="B44" s="22"/>
      <c r="C44" s="22"/>
      <c r="D44" s="22"/>
      <c r="E44" s="22"/>
      <c r="F44" s="23">
        <f>91012</f>
        <v>91012</v>
      </c>
      <c r="G44" s="23"/>
      <c r="H44" s="23"/>
      <c r="I44" s="23"/>
      <c r="J44" s="24" t="s">
        <v>38</v>
      </c>
      <c r="K44" s="24"/>
      <c r="L44" s="24"/>
      <c r="M44" s="25" t="s">
        <v>0</v>
      </c>
      <c r="N44" s="25"/>
      <c r="O44" s="25"/>
      <c r="P44" s="25"/>
      <c r="Q44" s="25"/>
      <c r="R44" s="25"/>
      <c r="S44" s="26" t="s">
        <v>0</v>
      </c>
      <c r="T44" s="26"/>
      <c r="U44" s="26"/>
      <c r="V44" s="26"/>
      <c r="W44" s="26"/>
    </row>
    <row r="45" spans="1:23" s="1" customFormat="1" ht="13.5" customHeight="1">
      <c r="A45" s="8" t="s">
        <v>37</v>
      </c>
      <c r="B45" s="9" t="s">
        <v>68</v>
      </c>
      <c r="C45" s="27" t="s">
        <v>69</v>
      </c>
      <c r="D45" s="27"/>
      <c r="E45" s="9" t="s">
        <v>70</v>
      </c>
      <c r="F45" s="23">
        <f>91012</f>
        <v>91012</v>
      </c>
      <c r="G45" s="23"/>
      <c r="H45" s="23"/>
      <c r="I45" s="23"/>
      <c r="J45" s="22" t="s">
        <v>0</v>
      </c>
      <c r="K45" s="22"/>
      <c r="L45" s="22"/>
      <c r="M45" s="25" t="s">
        <v>0</v>
      </c>
      <c r="N45" s="25"/>
      <c r="O45" s="25"/>
      <c r="P45" s="25"/>
      <c r="Q45" s="25"/>
      <c r="R45" s="25"/>
      <c r="S45" s="26" t="s">
        <v>0</v>
      </c>
      <c r="T45" s="26"/>
      <c r="U45" s="26"/>
      <c r="V45" s="26"/>
      <c r="W45" s="26"/>
    </row>
    <row r="46" spans="1:23" s="1" customFormat="1" ht="13.5" customHeight="1">
      <c r="A46" s="22" t="s">
        <v>71</v>
      </c>
      <c r="B46" s="22"/>
      <c r="C46" s="22"/>
      <c r="D46" s="22"/>
      <c r="E46" s="22"/>
      <c r="F46" s="23">
        <f>4325891.67</f>
        <v>4325891.67</v>
      </c>
      <c r="G46" s="23"/>
      <c r="H46" s="23"/>
      <c r="I46" s="23"/>
      <c r="J46" s="24" t="s">
        <v>38</v>
      </c>
      <c r="K46" s="24"/>
      <c r="L46" s="24"/>
      <c r="M46" s="23">
        <f>5394100</f>
        <v>5394100</v>
      </c>
      <c r="N46" s="23"/>
      <c r="O46" s="23"/>
      <c r="P46" s="23"/>
      <c r="Q46" s="23"/>
      <c r="R46" s="23"/>
      <c r="S46" s="28">
        <f>7853300</f>
        <v>7853300</v>
      </c>
      <c r="T46" s="28"/>
      <c r="U46" s="28"/>
      <c r="V46" s="28"/>
      <c r="W46" s="28"/>
    </row>
    <row r="47" spans="1:23" s="1" customFormat="1" ht="13.5" customHeight="1">
      <c r="A47" s="22" t="s">
        <v>72</v>
      </c>
      <c r="B47" s="22"/>
      <c r="C47" s="22"/>
      <c r="D47" s="22"/>
      <c r="E47" s="22"/>
      <c r="F47" s="23">
        <f>3489478.48</f>
        <v>3489478.48</v>
      </c>
      <c r="G47" s="23"/>
      <c r="H47" s="23"/>
      <c r="I47" s="23"/>
      <c r="J47" s="24" t="s">
        <v>38</v>
      </c>
      <c r="K47" s="24"/>
      <c r="L47" s="24"/>
      <c r="M47" s="23">
        <f>2859000</f>
        <v>2859000</v>
      </c>
      <c r="N47" s="23"/>
      <c r="O47" s="23"/>
      <c r="P47" s="23"/>
      <c r="Q47" s="23"/>
      <c r="R47" s="23"/>
      <c r="S47" s="28">
        <f>2844000</f>
        <v>2844000</v>
      </c>
      <c r="T47" s="28"/>
      <c r="U47" s="28"/>
      <c r="V47" s="28"/>
      <c r="W47" s="28"/>
    </row>
    <row r="48" spans="1:23" s="1" customFormat="1" ht="13.5" customHeight="1">
      <c r="A48" s="22" t="s">
        <v>73</v>
      </c>
      <c r="B48" s="22"/>
      <c r="C48" s="22"/>
      <c r="D48" s="22"/>
      <c r="E48" s="22"/>
      <c r="F48" s="23">
        <f>3489478.48</f>
        <v>3489478.48</v>
      </c>
      <c r="G48" s="23"/>
      <c r="H48" s="23"/>
      <c r="I48" s="23"/>
      <c r="J48" s="24" t="s">
        <v>38</v>
      </c>
      <c r="K48" s="24"/>
      <c r="L48" s="24"/>
      <c r="M48" s="23">
        <f>2859000</f>
        <v>2859000</v>
      </c>
      <c r="N48" s="23"/>
      <c r="O48" s="23"/>
      <c r="P48" s="23"/>
      <c r="Q48" s="23"/>
      <c r="R48" s="23"/>
      <c r="S48" s="28">
        <f>2844000</f>
        <v>2844000</v>
      </c>
      <c r="T48" s="28"/>
      <c r="U48" s="28"/>
      <c r="V48" s="28"/>
      <c r="W48" s="28"/>
    </row>
    <row r="49" spans="1:23" s="1" customFormat="1" ht="24" customHeight="1">
      <c r="A49" s="22" t="s">
        <v>74</v>
      </c>
      <c r="B49" s="22"/>
      <c r="C49" s="22"/>
      <c r="D49" s="22"/>
      <c r="E49" s="22"/>
      <c r="F49" s="23">
        <f>3359478.48</f>
        <v>3359478.48</v>
      </c>
      <c r="G49" s="23"/>
      <c r="H49" s="23"/>
      <c r="I49" s="23"/>
      <c r="J49" s="24" t="s">
        <v>38</v>
      </c>
      <c r="K49" s="24"/>
      <c r="L49" s="24"/>
      <c r="M49" s="23">
        <f>2739000</f>
        <v>2739000</v>
      </c>
      <c r="N49" s="23"/>
      <c r="O49" s="23"/>
      <c r="P49" s="23"/>
      <c r="Q49" s="23"/>
      <c r="R49" s="23"/>
      <c r="S49" s="28">
        <f>2724000</f>
        <v>2724000</v>
      </c>
      <c r="T49" s="28"/>
      <c r="U49" s="28"/>
      <c r="V49" s="28"/>
      <c r="W49" s="28"/>
    </row>
    <row r="50" spans="1:23" s="1" customFormat="1" ht="13.5" customHeight="1">
      <c r="A50" s="8" t="s">
        <v>37</v>
      </c>
      <c r="B50" s="9" t="s">
        <v>75</v>
      </c>
      <c r="C50" s="27" t="s">
        <v>76</v>
      </c>
      <c r="D50" s="27"/>
      <c r="E50" s="9" t="s">
        <v>77</v>
      </c>
      <c r="F50" s="23">
        <f>3359478.48</f>
        <v>3359478.48</v>
      </c>
      <c r="G50" s="23"/>
      <c r="H50" s="23"/>
      <c r="I50" s="23"/>
      <c r="J50" s="22" t="s">
        <v>0</v>
      </c>
      <c r="K50" s="22"/>
      <c r="L50" s="22"/>
      <c r="M50" s="23">
        <f>2739000</f>
        <v>2739000</v>
      </c>
      <c r="N50" s="23"/>
      <c r="O50" s="23"/>
      <c r="P50" s="23"/>
      <c r="Q50" s="23"/>
      <c r="R50" s="23"/>
      <c r="S50" s="28">
        <f>2724000</f>
        <v>2724000</v>
      </c>
      <c r="T50" s="28"/>
      <c r="U50" s="28"/>
      <c r="V50" s="28"/>
      <c r="W50" s="28"/>
    </row>
    <row r="51" spans="1:23" s="1" customFormat="1" ht="24" customHeight="1">
      <c r="A51" s="22" t="s">
        <v>78</v>
      </c>
      <c r="B51" s="22"/>
      <c r="C51" s="22"/>
      <c r="D51" s="22"/>
      <c r="E51" s="22"/>
      <c r="F51" s="23">
        <f>90000</f>
        <v>90000</v>
      </c>
      <c r="G51" s="23"/>
      <c r="H51" s="23"/>
      <c r="I51" s="23"/>
      <c r="J51" s="24" t="s">
        <v>38</v>
      </c>
      <c r="K51" s="24"/>
      <c r="L51" s="24"/>
      <c r="M51" s="23">
        <f>90000</f>
        <v>90000</v>
      </c>
      <c r="N51" s="23"/>
      <c r="O51" s="23"/>
      <c r="P51" s="23"/>
      <c r="Q51" s="23"/>
      <c r="R51" s="23"/>
      <c r="S51" s="28">
        <f>90000</f>
        <v>90000</v>
      </c>
      <c r="T51" s="28"/>
      <c r="U51" s="28"/>
      <c r="V51" s="28"/>
      <c r="W51" s="28"/>
    </row>
    <row r="52" spans="1:23" s="1" customFormat="1" ht="13.5" customHeight="1">
      <c r="A52" s="8" t="s">
        <v>37</v>
      </c>
      <c r="B52" s="9" t="s">
        <v>75</v>
      </c>
      <c r="C52" s="27" t="s">
        <v>76</v>
      </c>
      <c r="D52" s="27"/>
      <c r="E52" s="9" t="s">
        <v>79</v>
      </c>
      <c r="F52" s="23">
        <f>90000</f>
        <v>90000</v>
      </c>
      <c r="G52" s="23"/>
      <c r="H52" s="23"/>
      <c r="I52" s="23"/>
      <c r="J52" s="22" t="s">
        <v>0</v>
      </c>
      <c r="K52" s="22"/>
      <c r="L52" s="22"/>
      <c r="M52" s="23">
        <f>90000</f>
        <v>90000</v>
      </c>
      <c r="N52" s="23"/>
      <c r="O52" s="23"/>
      <c r="P52" s="23"/>
      <c r="Q52" s="23"/>
      <c r="R52" s="23"/>
      <c r="S52" s="28">
        <f>90000</f>
        <v>90000</v>
      </c>
      <c r="T52" s="28"/>
      <c r="U52" s="28"/>
      <c r="V52" s="28"/>
      <c r="W52" s="28"/>
    </row>
    <row r="53" spans="1:23" s="1" customFormat="1" ht="24" customHeight="1">
      <c r="A53" s="22" t="s">
        <v>80</v>
      </c>
      <c r="B53" s="22"/>
      <c r="C53" s="22"/>
      <c r="D53" s="22"/>
      <c r="E53" s="22"/>
      <c r="F53" s="23">
        <f>15000</f>
        <v>15000</v>
      </c>
      <c r="G53" s="23"/>
      <c r="H53" s="23"/>
      <c r="I53" s="23"/>
      <c r="J53" s="24" t="s">
        <v>38</v>
      </c>
      <c r="K53" s="24"/>
      <c r="L53" s="24"/>
      <c r="M53" s="23">
        <f>15000</f>
        <v>15000</v>
      </c>
      <c r="N53" s="23"/>
      <c r="O53" s="23"/>
      <c r="P53" s="23"/>
      <c r="Q53" s="23"/>
      <c r="R53" s="23"/>
      <c r="S53" s="28">
        <f>15000</f>
        <v>15000</v>
      </c>
      <c r="T53" s="28"/>
      <c r="U53" s="28"/>
      <c r="V53" s="28"/>
      <c r="W53" s="28"/>
    </row>
    <row r="54" spans="1:23" s="1" customFormat="1" ht="13.5" customHeight="1">
      <c r="A54" s="8" t="s">
        <v>37</v>
      </c>
      <c r="B54" s="9" t="s">
        <v>75</v>
      </c>
      <c r="C54" s="27" t="s">
        <v>76</v>
      </c>
      <c r="D54" s="27"/>
      <c r="E54" s="9" t="s">
        <v>81</v>
      </c>
      <c r="F54" s="23">
        <f>15000</f>
        <v>15000</v>
      </c>
      <c r="G54" s="23"/>
      <c r="H54" s="23"/>
      <c r="I54" s="23"/>
      <c r="J54" s="22" t="s">
        <v>0</v>
      </c>
      <c r="K54" s="22"/>
      <c r="L54" s="22"/>
      <c r="M54" s="23">
        <f>15000</f>
        <v>15000</v>
      </c>
      <c r="N54" s="23"/>
      <c r="O54" s="23"/>
      <c r="P54" s="23"/>
      <c r="Q54" s="23"/>
      <c r="R54" s="23"/>
      <c r="S54" s="28">
        <f>15000</f>
        <v>15000</v>
      </c>
      <c r="T54" s="28"/>
      <c r="U54" s="28"/>
      <c r="V54" s="28"/>
      <c r="W54" s="28"/>
    </row>
    <row r="55" spans="1:23" s="1" customFormat="1" ht="24" customHeight="1">
      <c r="A55" s="22" t="s">
        <v>82</v>
      </c>
      <c r="B55" s="22"/>
      <c r="C55" s="22"/>
      <c r="D55" s="22"/>
      <c r="E55" s="22"/>
      <c r="F55" s="23">
        <f>25000</f>
        <v>25000</v>
      </c>
      <c r="G55" s="23"/>
      <c r="H55" s="23"/>
      <c r="I55" s="23"/>
      <c r="J55" s="24" t="s">
        <v>38</v>
      </c>
      <c r="K55" s="24"/>
      <c r="L55" s="24"/>
      <c r="M55" s="23">
        <f>15000</f>
        <v>15000</v>
      </c>
      <c r="N55" s="23"/>
      <c r="O55" s="23"/>
      <c r="P55" s="23"/>
      <c r="Q55" s="23"/>
      <c r="R55" s="23"/>
      <c r="S55" s="28">
        <f>15000</f>
        <v>15000</v>
      </c>
      <c r="T55" s="28"/>
      <c r="U55" s="28"/>
      <c r="V55" s="28"/>
      <c r="W55" s="28"/>
    </row>
    <row r="56" spans="1:23" s="1" customFormat="1" ht="13.5" customHeight="1">
      <c r="A56" s="8" t="s">
        <v>37</v>
      </c>
      <c r="B56" s="9" t="s">
        <v>75</v>
      </c>
      <c r="C56" s="27" t="s">
        <v>76</v>
      </c>
      <c r="D56" s="27"/>
      <c r="E56" s="9" t="s">
        <v>83</v>
      </c>
      <c r="F56" s="23">
        <f>25000</f>
        <v>25000</v>
      </c>
      <c r="G56" s="23"/>
      <c r="H56" s="23"/>
      <c r="I56" s="23"/>
      <c r="J56" s="22" t="s">
        <v>0</v>
      </c>
      <c r="K56" s="22"/>
      <c r="L56" s="22"/>
      <c r="M56" s="23">
        <f>15000</f>
        <v>15000</v>
      </c>
      <c r="N56" s="23"/>
      <c r="O56" s="23"/>
      <c r="P56" s="23"/>
      <c r="Q56" s="23"/>
      <c r="R56" s="23"/>
      <c r="S56" s="28">
        <f>15000</f>
        <v>15000</v>
      </c>
      <c r="T56" s="28"/>
      <c r="U56" s="28"/>
      <c r="V56" s="28"/>
      <c r="W56" s="28"/>
    </row>
    <row r="57" spans="1:23" s="1" customFormat="1" ht="13.5" customHeight="1">
      <c r="A57" s="22" t="s">
        <v>84</v>
      </c>
      <c r="B57" s="22"/>
      <c r="C57" s="22"/>
      <c r="D57" s="22"/>
      <c r="E57" s="22"/>
      <c r="F57" s="23">
        <f>836413.19</f>
        <v>836413.19</v>
      </c>
      <c r="G57" s="23"/>
      <c r="H57" s="23"/>
      <c r="I57" s="23"/>
      <c r="J57" s="24" t="s">
        <v>38</v>
      </c>
      <c r="K57" s="24"/>
      <c r="L57" s="24"/>
      <c r="M57" s="23">
        <f>80000</f>
        <v>80000</v>
      </c>
      <c r="N57" s="23"/>
      <c r="O57" s="23"/>
      <c r="P57" s="23"/>
      <c r="Q57" s="23"/>
      <c r="R57" s="23"/>
      <c r="S57" s="28">
        <f>60000</f>
        <v>60000</v>
      </c>
      <c r="T57" s="28"/>
      <c r="U57" s="28"/>
      <c r="V57" s="28"/>
      <c r="W57" s="28"/>
    </row>
    <row r="58" spans="1:23" s="1" customFormat="1" ht="13.5" customHeight="1">
      <c r="A58" s="22" t="s">
        <v>85</v>
      </c>
      <c r="B58" s="22"/>
      <c r="C58" s="22"/>
      <c r="D58" s="22"/>
      <c r="E58" s="22"/>
      <c r="F58" s="23">
        <f>836413.19</f>
        <v>836413.19</v>
      </c>
      <c r="G58" s="23"/>
      <c r="H58" s="23"/>
      <c r="I58" s="23"/>
      <c r="J58" s="24" t="s">
        <v>38</v>
      </c>
      <c r="K58" s="24"/>
      <c r="L58" s="24"/>
      <c r="M58" s="23">
        <f>80000</f>
        <v>80000</v>
      </c>
      <c r="N58" s="23"/>
      <c r="O58" s="23"/>
      <c r="P58" s="23"/>
      <c r="Q58" s="23"/>
      <c r="R58" s="23"/>
      <c r="S58" s="28">
        <f>60000</f>
        <v>60000</v>
      </c>
      <c r="T58" s="28"/>
      <c r="U58" s="28"/>
      <c r="V58" s="28"/>
      <c r="W58" s="28"/>
    </row>
    <row r="59" spans="1:23" s="1" customFormat="1" ht="24" customHeight="1">
      <c r="A59" s="22" t="s">
        <v>86</v>
      </c>
      <c r="B59" s="22"/>
      <c r="C59" s="22"/>
      <c r="D59" s="22"/>
      <c r="E59" s="22"/>
      <c r="F59" s="23">
        <f>836413.19</f>
        <v>836413.19</v>
      </c>
      <c r="G59" s="23"/>
      <c r="H59" s="23"/>
      <c r="I59" s="23"/>
      <c r="J59" s="24" t="s">
        <v>38</v>
      </c>
      <c r="K59" s="24"/>
      <c r="L59" s="24"/>
      <c r="M59" s="23">
        <f>80000</f>
        <v>80000</v>
      </c>
      <c r="N59" s="23"/>
      <c r="O59" s="23"/>
      <c r="P59" s="23"/>
      <c r="Q59" s="23"/>
      <c r="R59" s="23"/>
      <c r="S59" s="28">
        <f>60000</f>
        <v>60000</v>
      </c>
      <c r="T59" s="28"/>
      <c r="U59" s="28"/>
      <c r="V59" s="28"/>
      <c r="W59" s="28"/>
    </row>
    <row r="60" spans="1:23" s="1" customFormat="1" ht="13.5" customHeight="1">
      <c r="A60" s="8" t="s">
        <v>37</v>
      </c>
      <c r="B60" s="9" t="s">
        <v>75</v>
      </c>
      <c r="C60" s="27" t="s">
        <v>87</v>
      </c>
      <c r="D60" s="27"/>
      <c r="E60" s="9" t="s">
        <v>77</v>
      </c>
      <c r="F60" s="23">
        <f>836413.19</f>
        <v>836413.19</v>
      </c>
      <c r="G60" s="23"/>
      <c r="H60" s="23"/>
      <c r="I60" s="23"/>
      <c r="J60" s="22" t="s">
        <v>0</v>
      </c>
      <c r="K60" s="22"/>
      <c r="L60" s="22"/>
      <c r="M60" s="23">
        <f>80000</f>
        <v>80000</v>
      </c>
      <c r="N60" s="23"/>
      <c r="O60" s="23"/>
      <c r="P60" s="23"/>
      <c r="Q60" s="23"/>
      <c r="R60" s="23"/>
      <c r="S60" s="28">
        <f>60000</f>
        <v>60000</v>
      </c>
      <c r="T60" s="28"/>
      <c r="U60" s="28"/>
      <c r="V60" s="28"/>
      <c r="W60" s="28"/>
    </row>
    <row r="61" spans="1:23" s="1" customFormat="1" ht="13.5" customHeight="1">
      <c r="A61" s="22" t="s">
        <v>88</v>
      </c>
      <c r="B61" s="22"/>
      <c r="C61" s="22"/>
      <c r="D61" s="22"/>
      <c r="E61" s="22"/>
      <c r="F61" s="25" t="s">
        <v>0</v>
      </c>
      <c r="G61" s="25"/>
      <c r="H61" s="25"/>
      <c r="I61" s="25"/>
      <c r="J61" s="24" t="s">
        <v>38</v>
      </c>
      <c r="K61" s="24"/>
      <c r="L61" s="24"/>
      <c r="M61" s="23">
        <f>2455100</f>
        <v>2455100</v>
      </c>
      <c r="N61" s="23"/>
      <c r="O61" s="23"/>
      <c r="P61" s="23"/>
      <c r="Q61" s="23"/>
      <c r="R61" s="23"/>
      <c r="S61" s="28">
        <f>4949300</f>
        <v>4949300</v>
      </c>
      <c r="T61" s="28"/>
      <c r="U61" s="28"/>
      <c r="V61" s="28"/>
      <c r="W61" s="28"/>
    </row>
    <row r="62" spans="1:23" s="1" customFormat="1" ht="13.5" customHeight="1">
      <c r="A62" s="22" t="s">
        <v>89</v>
      </c>
      <c r="B62" s="22"/>
      <c r="C62" s="22"/>
      <c r="D62" s="22"/>
      <c r="E62" s="22"/>
      <c r="F62" s="25" t="s">
        <v>0</v>
      </c>
      <c r="G62" s="25"/>
      <c r="H62" s="25"/>
      <c r="I62" s="25"/>
      <c r="J62" s="24" t="s">
        <v>38</v>
      </c>
      <c r="K62" s="24"/>
      <c r="L62" s="24"/>
      <c r="M62" s="23">
        <f>2455100</f>
        <v>2455100</v>
      </c>
      <c r="N62" s="23"/>
      <c r="O62" s="23"/>
      <c r="P62" s="23"/>
      <c r="Q62" s="23"/>
      <c r="R62" s="23"/>
      <c r="S62" s="28">
        <f>4949300</f>
        <v>4949300</v>
      </c>
      <c r="T62" s="28"/>
      <c r="U62" s="28"/>
      <c r="V62" s="28"/>
      <c r="W62" s="28"/>
    </row>
    <row r="63" spans="1:23" s="1" customFormat="1" ht="24" customHeight="1">
      <c r="A63" s="22" t="s">
        <v>90</v>
      </c>
      <c r="B63" s="22"/>
      <c r="C63" s="22"/>
      <c r="D63" s="22"/>
      <c r="E63" s="22"/>
      <c r="F63" s="25" t="s">
        <v>0</v>
      </c>
      <c r="G63" s="25"/>
      <c r="H63" s="25"/>
      <c r="I63" s="25"/>
      <c r="J63" s="24" t="s">
        <v>38</v>
      </c>
      <c r="K63" s="24"/>
      <c r="L63" s="24"/>
      <c r="M63" s="23">
        <f>2455100</f>
        <v>2455100</v>
      </c>
      <c r="N63" s="23"/>
      <c r="O63" s="23"/>
      <c r="P63" s="23"/>
      <c r="Q63" s="23"/>
      <c r="R63" s="23"/>
      <c r="S63" s="28">
        <f>4949300</f>
        <v>4949300</v>
      </c>
      <c r="T63" s="28"/>
      <c r="U63" s="28"/>
      <c r="V63" s="28"/>
      <c r="W63" s="28"/>
    </row>
    <row r="64" spans="1:23" s="1" customFormat="1" ht="13.5" customHeight="1">
      <c r="A64" s="8" t="s">
        <v>37</v>
      </c>
      <c r="B64" s="9" t="s">
        <v>75</v>
      </c>
      <c r="C64" s="27" t="s">
        <v>91</v>
      </c>
      <c r="D64" s="27"/>
      <c r="E64" s="9" t="s">
        <v>92</v>
      </c>
      <c r="F64" s="25" t="s">
        <v>0</v>
      </c>
      <c r="G64" s="25"/>
      <c r="H64" s="25"/>
      <c r="I64" s="25"/>
      <c r="J64" s="22" t="s">
        <v>0</v>
      </c>
      <c r="K64" s="22"/>
      <c r="L64" s="22"/>
      <c r="M64" s="23">
        <f>2455100</f>
        <v>2455100</v>
      </c>
      <c r="N64" s="23"/>
      <c r="O64" s="23"/>
      <c r="P64" s="23"/>
      <c r="Q64" s="23"/>
      <c r="R64" s="23"/>
      <c r="S64" s="28">
        <f>4949300</f>
        <v>4949300</v>
      </c>
      <c r="T64" s="28"/>
      <c r="U64" s="28"/>
      <c r="V64" s="28"/>
      <c r="W64" s="28"/>
    </row>
    <row r="65" spans="1:23" s="1" customFormat="1" ht="13.5" customHeight="1">
      <c r="A65" s="22" t="s">
        <v>93</v>
      </c>
      <c r="B65" s="22"/>
      <c r="C65" s="22"/>
      <c r="D65" s="22"/>
      <c r="E65" s="22"/>
      <c r="F65" s="23">
        <f>435500</f>
        <v>435500</v>
      </c>
      <c r="G65" s="23"/>
      <c r="H65" s="23"/>
      <c r="I65" s="23"/>
      <c r="J65" s="24" t="s">
        <v>38</v>
      </c>
      <c r="K65" s="24"/>
      <c r="L65" s="24"/>
      <c r="M65" s="23">
        <f>430100</f>
        <v>430100</v>
      </c>
      <c r="N65" s="23"/>
      <c r="O65" s="23"/>
      <c r="P65" s="23"/>
      <c r="Q65" s="23"/>
      <c r="R65" s="23"/>
      <c r="S65" s="28">
        <f>445000</f>
        <v>445000</v>
      </c>
      <c r="T65" s="28"/>
      <c r="U65" s="28"/>
      <c r="V65" s="28"/>
      <c r="W65" s="28"/>
    </row>
    <row r="66" spans="1:23" s="1" customFormat="1" ht="13.5" customHeight="1">
      <c r="A66" s="22" t="s">
        <v>94</v>
      </c>
      <c r="B66" s="22"/>
      <c r="C66" s="22"/>
      <c r="D66" s="22"/>
      <c r="E66" s="22"/>
      <c r="F66" s="23">
        <f>435500</f>
        <v>435500</v>
      </c>
      <c r="G66" s="23"/>
      <c r="H66" s="23"/>
      <c r="I66" s="23"/>
      <c r="J66" s="24" t="s">
        <v>38</v>
      </c>
      <c r="K66" s="24"/>
      <c r="L66" s="24"/>
      <c r="M66" s="23">
        <f>430100</f>
        <v>430100</v>
      </c>
      <c r="N66" s="23"/>
      <c r="O66" s="23"/>
      <c r="P66" s="23"/>
      <c r="Q66" s="23"/>
      <c r="R66" s="23"/>
      <c r="S66" s="28">
        <f>445000</f>
        <v>445000</v>
      </c>
      <c r="T66" s="28"/>
      <c r="U66" s="28"/>
      <c r="V66" s="28"/>
      <c r="W66" s="28"/>
    </row>
    <row r="67" spans="1:23" s="1" customFormat="1" ht="13.5" customHeight="1">
      <c r="A67" s="22" t="s">
        <v>95</v>
      </c>
      <c r="B67" s="22"/>
      <c r="C67" s="22"/>
      <c r="D67" s="22"/>
      <c r="E67" s="22"/>
      <c r="F67" s="23">
        <f>435500</f>
        <v>435500</v>
      </c>
      <c r="G67" s="23"/>
      <c r="H67" s="23"/>
      <c r="I67" s="23"/>
      <c r="J67" s="24" t="s">
        <v>38</v>
      </c>
      <c r="K67" s="24"/>
      <c r="L67" s="24"/>
      <c r="M67" s="23">
        <f>430100</f>
        <v>430100</v>
      </c>
      <c r="N67" s="23"/>
      <c r="O67" s="23"/>
      <c r="P67" s="23"/>
      <c r="Q67" s="23"/>
      <c r="R67" s="23"/>
      <c r="S67" s="28">
        <f>445000</f>
        <v>445000</v>
      </c>
      <c r="T67" s="28"/>
      <c r="U67" s="28"/>
      <c r="V67" s="28"/>
      <c r="W67" s="28"/>
    </row>
    <row r="68" spans="1:23" s="1" customFormat="1" ht="13.5" customHeight="1">
      <c r="A68" s="22" t="s">
        <v>96</v>
      </c>
      <c r="B68" s="22"/>
      <c r="C68" s="22"/>
      <c r="D68" s="22"/>
      <c r="E68" s="22"/>
      <c r="F68" s="23">
        <f>435500</f>
        <v>435500</v>
      </c>
      <c r="G68" s="23"/>
      <c r="H68" s="23"/>
      <c r="I68" s="23"/>
      <c r="J68" s="24" t="s">
        <v>38</v>
      </c>
      <c r="K68" s="24"/>
      <c r="L68" s="24"/>
      <c r="M68" s="23">
        <f>430100</f>
        <v>430100</v>
      </c>
      <c r="N68" s="23"/>
      <c r="O68" s="23"/>
      <c r="P68" s="23"/>
      <c r="Q68" s="23"/>
      <c r="R68" s="23"/>
      <c r="S68" s="28">
        <f>445000</f>
        <v>445000</v>
      </c>
      <c r="T68" s="28"/>
      <c r="U68" s="28"/>
      <c r="V68" s="28"/>
      <c r="W68" s="28"/>
    </row>
    <row r="69" spans="1:23" s="1" customFormat="1" ht="24" customHeight="1">
      <c r="A69" s="22" t="s">
        <v>97</v>
      </c>
      <c r="B69" s="22"/>
      <c r="C69" s="22"/>
      <c r="D69" s="22"/>
      <c r="E69" s="22"/>
      <c r="F69" s="23">
        <f>334500</f>
        <v>334500</v>
      </c>
      <c r="G69" s="23"/>
      <c r="H69" s="23"/>
      <c r="I69" s="23"/>
      <c r="J69" s="24" t="s">
        <v>38</v>
      </c>
      <c r="K69" s="24"/>
      <c r="L69" s="24"/>
      <c r="M69" s="23">
        <f>330400</f>
        <v>330400</v>
      </c>
      <c r="N69" s="23"/>
      <c r="O69" s="23"/>
      <c r="P69" s="23"/>
      <c r="Q69" s="23"/>
      <c r="R69" s="23"/>
      <c r="S69" s="28">
        <f>341800</f>
        <v>341800</v>
      </c>
      <c r="T69" s="28"/>
      <c r="U69" s="28"/>
      <c r="V69" s="28"/>
      <c r="W69" s="28"/>
    </row>
    <row r="70" spans="1:23" s="1" customFormat="1" ht="13.5" customHeight="1">
      <c r="A70" s="8" t="s">
        <v>37</v>
      </c>
      <c r="B70" s="9" t="s">
        <v>98</v>
      </c>
      <c r="C70" s="27" t="s">
        <v>99</v>
      </c>
      <c r="D70" s="27"/>
      <c r="E70" s="9" t="s">
        <v>46</v>
      </c>
      <c r="F70" s="23">
        <f>334500</f>
        <v>334500</v>
      </c>
      <c r="G70" s="23"/>
      <c r="H70" s="23"/>
      <c r="I70" s="23"/>
      <c r="J70" s="22" t="s">
        <v>0</v>
      </c>
      <c r="K70" s="22"/>
      <c r="L70" s="22"/>
      <c r="M70" s="23">
        <f>330400</f>
        <v>330400</v>
      </c>
      <c r="N70" s="23"/>
      <c r="O70" s="23"/>
      <c r="P70" s="23"/>
      <c r="Q70" s="23"/>
      <c r="R70" s="23"/>
      <c r="S70" s="28">
        <f>341800</f>
        <v>341800</v>
      </c>
      <c r="T70" s="28"/>
      <c r="U70" s="28"/>
      <c r="V70" s="28"/>
      <c r="W70" s="28"/>
    </row>
    <row r="71" spans="1:23" s="1" customFormat="1" ht="24" customHeight="1">
      <c r="A71" s="22" t="s">
        <v>100</v>
      </c>
      <c r="B71" s="22"/>
      <c r="C71" s="22"/>
      <c r="D71" s="22"/>
      <c r="E71" s="22"/>
      <c r="F71" s="23">
        <f>101000</f>
        <v>101000</v>
      </c>
      <c r="G71" s="23"/>
      <c r="H71" s="23"/>
      <c r="I71" s="23"/>
      <c r="J71" s="24" t="s">
        <v>38</v>
      </c>
      <c r="K71" s="24"/>
      <c r="L71" s="24"/>
      <c r="M71" s="23">
        <f>99700</f>
        <v>99700</v>
      </c>
      <c r="N71" s="23"/>
      <c r="O71" s="23"/>
      <c r="P71" s="23"/>
      <c r="Q71" s="23"/>
      <c r="R71" s="23"/>
      <c r="S71" s="28">
        <f>103200</f>
        <v>103200</v>
      </c>
      <c r="T71" s="28"/>
      <c r="U71" s="28"/>
      <c r="V71" s="28"/>
      <c r="W71" s="28"/>
    </row>
    <row r="72" spans="1:23" s="1" customFormat="1" ht="13.5" customHeight="1">
      <c r="A72" s="8" t="s">
        <v>37</v>
      </c>
      <c r="B72" s="9" t="s">
        <v>98</v>
      </c>
      <c r="C72" s="27" t="s">
        <v>99</v>
      </c>
      <c r="D72" s="27"/>
      <c r="E72" s="9" t="s">
        <v>48</v>
      </c>
      <c r="F72" s="23">
        <f>101000</f>
        <v>101000</v>
      </c>
      <c r="G72" s="23"/>
      <c r="H72" s="23"/>
      <c r="I72" s="23"/>
      <c r="J72" s="22" t="s">
        <v>0</v>
      </c>
      <c r="K72" s="22"/>
      <c r="L72" s="22"/>
      <c r="M72" s="23">
        <f>99700</f>
        <v>99700</v>
      </c>
      <c r="N72" s="23"/>
      <c r="O72" s="23"/>
      <c r="P72" s="23"/>
      <c r="Q72" s="23"/>
      <c r="R72" s="23"/>
      <c r="S72" s="28">
        <f>103200</f>
        <v>103200</v>
      </c>
      <c r="T72" s="28"/>
      <c r="U72" s="28"/>
      <c r="V72" s="28"/>
      <c r="W72" s="28"/>
    </row>
    <row r="73" spans="1:23" s="1" customFormat="1" ht="13.5" customHeight="1">
      <c r="A73" s="22" t="s">
        <v>101</v>
      </c>
      <c r="B73" s="22"/>
      <c r="C73" s="22"/>
      <c r="D73" s="22"/>
      <c r="E73" s="22"/>
      <c r="F73" s="23">
        <f>564200</f>
        <v>564200</v>
      </c>
      <c r="G73" s="23"/>
      <c r="H73" s="23"/>
      <c r="I73" s="23"/>
      <c r="J73" s="24" t="s">
        <v>38</v>
      </c>
      <c r="K73" s="24"/>
      <c r="L73" s="24"/>
      <c r="M73" s="23">
        <f>504200</f>
        <v>504200</v>
      </c>
      <c r="N73" s="23"/>
      <c r="O73" s="23"/>
      <c r="P73" s="23"/>
      <c r="Q73" s="23"/>
      <c r="R73" s="23"/>
      <c r="S73" s="28">
        <f>479500</f>
        <v>479500</v>
      </c>
      <c r="T73" s="28"/>
      <c r="U73" s="28"/>
      <c r="V73" s="28"/>
      <c r="W73" s="28"/>
    </row>
    <row r="74" spans="1:23" s="1" customFormat="1" ht="13.5" customHeight="1">
      <c r="A74" s="22" t="s">
        <v>102</v>
      </c>
      <c r="B74" s="22"/>
      <c r="C74" s="22"/>
      <c r="D74" s="22"/>
      <c r="E74" s="22"/>
      <c r="F74" s="23">
        <f>136500</f>
        <v>136500</v>
      </c>
      <c r="G74" s="23"/>
      <c r="H74" s="23"/>
      <c r="I74" s="23"/>
      <c r="J74" s="24" t="s">
        <v>38</v>
      </c>
      <c r="K74" s="24"/>
      <c r="L74" s="24"/>
      <c r="M74" s="23">
        <f>111500</f>
        <v>111500</v>
      </c>
      <c r="N74" s="23"/>
      <c r="O74" s="23"/>
      <c r="P74" s="23"/>
      <c r="Q74" s="23"/>
      <c r="R74" s="23"/>
      <c r="S74" s="28">
        <f>111500</f>
        <v>111500</v>
      </c>
      <c r="T74" s="28"/>
      <c r="U74" s="28"/>
      <c r="V74" s="28"/>
      <c r="W74" s="28"/>
    </row>
    <row r="75" spans="1:23" s="1" customFormat="1" ht="13.5" customHeight="1">
      <c r="A75" s="22" t="s">
        <v>103</v>
      </c>
      <c r="B75" s="22"/>
      <c r="C75" s="22"/>
      <c r="D75" s="22"/>
      <c r="E75" s="22"/>
      <c r="F75" s="23">
        <f>136500</f>
        <v>136500</v>
      </c>
      <c r="G75" s="23"/>
      <c r="H75" s="23"/>
      <c r="I75" s="23"/>
      <c r="J75" s="24" t="s">
        <v>38</v>
      </c>
      <c r="K75" s="24"/>
      <c r="L75" s="24"/>
      <c r="M75" s="23">
        <f>111500</f>
        <v>111500</v>
      </c>
      <c r="N75" s="23"/>
      <c r="O75" s="23"/>
      <c r="P75" s="23"/>
      <c r="Q75" s="23"/>
      <c r="R75" s="23"/>
      <c r="S75" s="28">
        <f>111500</f>
        <v>111500</v>
      </c>
      <c r="T75" s="28"/>
      <c r="U75" s="28"/>
      <c r="V75" s="28"/>
      <c r="W75" s="28"/>
    </row>
    <row r="76" spans="1:23" s="1" customFormat="1" ht="13.5" customHeight="1">
      <c r="A76" s="22" t="s">
        <v>104</v>
      </c>
      <c r="B76" s="22"/>
      <c r="C76" s="22"/>
      <c r="D76" s="22"/>
      <c r="E76" s="22"/>
      <c r="F76" s="23">
        <f>136500</f>
        <v>136500</v>
      </c>
      <c r="G76" s="23"/>
      <c r="H76" s="23"/>
      <c r="I76" s="23"/>
      <c r="J76" s="24" t="s">
        <v>38</v>
      </c>
      <c r="K76" s="24"/>
      <c r="L76" s="24"/>
      <c r="M76" s="23">
        <f>111500</f>
        <v>111500</v>
      </c>
      <c r="N76" s="23"/>
      <c r="O76" s="23"/>
      <c r="P76" s="23"/>
      <c r="Q76" s="23"/>
      <c r="R76" s="23"/>
      <c r="S76" s="28">
        <f>111500</f>
        <v>111500</v>
      </c>
      <c r="T76" s="28"/>
      <c r="U76" s="28"/>
      <c r="V76" s="28"/>
      <c r="W76" s="28"/>
    </row>
    <row r="77" spans="1:23" s="1" customFormat="1" ht="24" customHeight="1">
      <c r="A77" s="22" t="s">
        <v>105</v>
      </c>
      <c r="B77" s="22"/>
      <c r="C77" s="22"/>
      <c r="D77" s="22"/>
      <c r="E77" s="22"/>
      <c r="F77" s="23">
        <f>84379.25</f>
        <v>84379.25</v>
      </c>
      <c r="G77" s="23"/>
      <c r="H77" s="23"/>
      <c r="I77" s="23"/>
      <c r="J77" s="24" t="s">
        <v>38</v>
      </c>
      <c r="K77" s="24"/>
      <c r="L77" s="24"/>
      <c r="M77" s="23">
        <f>85600</f>
        <v>85600</v>
      </c>
      <c r="N77" s="23"/>
      <c r="O77" s="23"/>
      <c r="P77" s="23"/>
      <c r="Q77" s="23"/>
      <c r="R77" s="23"/>
      <c r="S77" s="28">
        <f>85600</f>
        <v>85600</v>
      </c>
      <c r="T77" s="28"/>
      <c r="U77" s="28"/>
      <c r="V77" s="28"/>
      <c r="W77" s="28"/>
    </row>
    <row r="78" spans="1:23" s="1" customFormat="1" ht="13.5" customHeight="1">
      <c r="A78" s="8" t="s">
        <v>37</v>
      </c>
      <c r="B78" s="9" t="s">
        <v>106</v>
      </c>
      <c r="C78" s="27" t="s">
        <v>107</v>
      </c>
      <c r="D78" s="27"/>
      <c r="E78" s="9" t="s">
        <v>46</v>
      </c>
      <c r="F78" s="23">
        <f>84379.25</f>
        <v>84379.25</v>
      </c>
      <c r="G78" s="23"/>
      <c r="H78" s="23"/>
      <c r="I78" s="23"/>
      <c r="J78" s="22" t="s">
        <v>0</v>
      </c>
      <c r="K78" s="22"/>
      <c r="L78" s="22"/>
      <c r="M78" s="23">
        <f>85600</f>
        <v>85600</v>
      </c>
      <c r="N78" s="23"/>
      <c r="O78" s="23"/>
      <c r="P78" s="23"/>
      <c r="Q78" s="23"/>
      <c r="R78" s="23"/>
      <c r="S78" s="28">
        <f>85600</f>
        <v>85600</v>
      </c>
      <c r="T78" s="28"/>
      <c r="U78" s="28"/>
      <c r="V78" s="28"/>
      <c r="W78" s="28"/>
    </row>
    <row r="79" spans="1:23" s="1" customFormat="1" ht="24" customHeight="1">
      <c r="A79" s="22" t="s">
        <v>108</v>
      </c>
      <c r="B79" s="22"/>
      <c r="C79" s="22"/>
      <c r="D79" s="22"/>
      <c r="E79" s="22"/>
      <c r="F79" s="23">
        <f>25482.52</f>
        <v>25482.52</v>
      </c>
      <c r="G79" s="23"/>
      <c r="H79" s="23"/>
      <c r="I79" s="23"/>
      <c r="J79" s="24" t="s">
        <v>38</v>
      </c>
      <c r="K79" s="24"/>
      <c r="L79" s="24"/>
      <c r="M79" s="23">
        <f>25900</f>
        <v>25900</v>
      </c>
      <c r="N79" s="23"/>
      <c r="O79" s="23"/>
      <c r="P79" s="23"/>
      <c r="Q79" s="23"/>
      <c r="R79" s="23"/>
      <c r="S79" s="28">
        <f>25900</f>
        <v>25900</v>
      </c>
      <c r="T79" s="28"/>
      <c r="U79" s="28"/>
      <c r="V79" s="28"/>
      <c r="W79" s="28"/>
    </row>
    <row r="80" spans="1:23" s="1" customFormat="1" ht="13.5" customHeight="1">
      <c r="A80" s="8" t="s">
        <v>37</v>
      </c>
      <c r="B80" s="9" t="s">
        <v>106</v>
      </c>
      <c r="C80" s="27" t="s">
        <v>107</v>
      </c>
      <c r="D80" s="27"/>
      <c r="E80" s="9" t="s">
        <v>48</v>
      </c>
      <c r="F80" s="23">
        <f>25482.52</f>
        <v>25482.52</v>
      </c>
      <c r="G80" s="23"/>
      <c r="H80" s="23"/>
      <c r="I80" s="23"/>
      <c r="J80" s="22" t="s">
        <v>0</v>
      </c>
      <c r="K80" s="22"/>
      <c r="L80" s="22"/>
      <c r="M80" s="23">
        <f>25900</f>
        <v>25900</v>
      </c>
      <c r="N80" s="23"/>
      <c r="O80" s="23"/>
      <c r="P80" s="23"/>
      <c r="Q80" s="23"/>
      <c r="R80" s="23"/>
      <c r="S80" s="28">
        <f>25900</f>
        <v>25900</v>
      </c>
      <c r="T80" s="28"/>
      <c r="U80" s="28"/>
      <c r="V80" s="28"/>
      <c r="W80" s="28"/>
    </row>
    <row r="81" spans="1:23" s="1" customFormat="1" ht="24" customHeight="1">
      <c r="A81" s="22" t="s">
        <v>109</v>
      </c>
      <c r="B81" s="22"/>
      <c r="C81" s="22"/>
      <c r="D81" s="22"/>
      <c r="E81" s="22"/>
      <c r="F81" s="23">
        <f>26638.23</f>
        <v>26638.23</v>
      </c>
      <c r="G81" s="23"/>
      <c r="H81" s="23"/>
      <c r="I81" s="23"/>
      <c r="J81" s="24" t="s">
        <v>38</v>
      </c>
      <c r="K81" s="24"/>
      <c r="L81" s="24"/>
      <c r="M81" s="25" t="s">
        <v>0</v>
      </c>
      <c r="N81" s="25"/>
      <c r="O81" s="25"/>
      <c r="P81" s="25"/>
      <c r="Q81" s="25"/>
      <c r="R81" s="25"/>
      <c r="S81" s="26" t="s">
        <v>0</v>
      </c>
      <c r="T81" s="26"/>
      <c r="U81" s="26"/>
      <c r="V81" s="26"/>
      <c r="W81" s="26"/>
    </row>
    <row r="82" spans="1:23" s="1" customFormat="1" ht="13.5" customHeight="1">
      <c r="A82" s="8" t="s">
        <v>37</v>
      </c>
      <c r="B82" s="9" t="s">
        <v>106</v>
      </c>
      <c r="C82" s="27" t="s">
        <v>107</v>
      </c>
      <c r="D82" s="27"/>
      <c r="E82" s="9" t="s">
        <v>77</v>
      </c>
      <c r="F82" s="23">
        <f>26638.23</f>
        <v>26638.23</v>
      </c>
      <c r="G82" s="23"/>
      <c r="H82" s="23"/>
      <c r="I82" s="23"/>
      <c r="J82" s="22" t="s">
        <v>0</v>
      </c>
      <c r="K82" s="22"/>
      <c r="L82" s="22"/>
      <c r="M82" s="25" t="s">
        <v>0</v>
      </c>
      <c r="N82" s="25"/>
      <c r="O82" s="25"/>
      <c r="P82" s="25"/>
      <c r="Q82" s="25"/>
      <c r="R82" s="25"/>
      <c r="S82" s="26" t="s">
        <v>0</v>
      </c>
      <c r="T82" s="26"/>
      <c r="U82" s="26"/>
      <c r="V82" s="26"/>
      <c r="W82" s="26"/>
    </row>
    <row r="83" spans="1:23" s="1" customFormat="1" ht="13.5" customHeight="1">
      <c r="A83" s="22" t="s">
        <v>110</v>
      </c>
      <c r="B83" s="22"/>
      <c r="C83" s="22"/>
      <c r="D83" s="22"/>
      <c r="E83" s="22"/>
      <c r="F83" s="23">
        <f>402500</f>
        <v>402500</v>
      </c>
      <c r="G83" s="23"/>
      <c r="H83" s="23"/>
      <c r="I83" s="23"/>
      <c r="J83" s="24" t="s">
        <v>38</v>
      </c>
      <c r="K83" s="24"/>
      <c r="L83" s="24"/>
      <c r="M83" s="23">
        <f>368000</f>
        <v>368000</v>
      </c>
      <c r="N83" s="23"/>
      <c r="O83" s="23"/>
      <c r="P83" s="23"/>
      <c r="Q83" s="23"/>
      <c r="R83" s="23"/>
      <c r="S83" s="28">
        <f>368000</f>
        <v>368000</v>
      </c>
      <c r="T83" s="28"/>
      <c r="U83" s="28"/>
      <c r="V83" s="28"/>
      <c r="W83" s="28"/>
    </row>
    <row r="84" spans="1:23" s="1" customFormat="1" ht="13.5" customHeight="1">
      <c r="A84" s="22" t="s">
        <v>111</v>
      </c>
      <c r="B84" s="22"/>
      <c r="C84" s="22"/>
      <c r="D84" s="22"/>
      <c r="E84" s="22"/>
      <c r="F84" s="23">
        <f>402500</f>
        <v>402500</v>
      </c>
      <c r="G84" s="23"/>
      <c r="H84" s="23"/>
      <c r="I84" s="23"/>
      <c r="J84" s="24" t="s">
        <v>38</v>
      </c>
      <c r="K84" s="24"/>
      <c r="L84" s="24"/>
      <c r="M84" s="23">
        <f>368000</f>
        <v>368000</v>
      </c>
      <c r="N84" s="23"/>
      <c r="O84" s="23"/>
      <c r="P84" s="23"/>
      <c r="Q84" s="23"/>
      <c r="R84" s="23"/>
      <c r="S84" s="28">
        <f>368000</f>
        <v>368000</v>
      </c>
      <c r="T84" s="28"/>
      <c r="U84" s="28"/>
      <c r="V84" s="28"/>
      <c r="W84" s="28"/>
    </row>
    <row r="85" spans="1:23" s="1" customFormat="1" ht="13.5" customHeight="1">
      <c r="A85" s="22" t="s">
        <v>112</v>
      </c>
      <c r="B85" s="22"/>
      <c r="C85" s="22"/>
      <c r="D85" s="22"/>
      <c r="E85" s="22"/>
      <c r="F85" s="23">
        <f>50000</f>
        <v>50000</v>
      </c>
      <c r="G85" s="23"/>
      <c r="H85" s="23"/>
      <c r="I85" s="23"/>
      <c r="J85" s="24" t="s">
        <v>38</v>
      </c>
      <c r="K85" s="24"/>
      <c r="L85" s="24"/>
      <c r="M85" s="23">
        <f>50000</f>
        <v>50000</v>
      </c>
      <c r="N85" s="23"/>
      <c r="O85" s="23"/>
      <c r="P85" s="23"/>
      <c r="Q85" s="23"/>
      <c r="R85" s="23"/>
      <c r="S85" s="28">
        <f>50000</f>
        <v>50000</v>
      </c>
      <c r="T85" s="28"/>
      <c r="U85" s="28"/>
      <c r="V85" s="28"/>
      <c r="W85" s="28"/>
    </row>
    <row r="86" spans="1:23" s="1" customFormat="1" ht="24" customHeight="1">
      <c r="A86" s="22" t="s">
        <v>113</v>
      </c>
      <c r="B86" s="22"/>
      <c r="C86" s="22"/>
      <c r="D86" s="22"/>
      <c r="E86" s="22"/>
      <c r="F86" s="23">
        <f>50000</f>
        <v>50000</v>
      </c>
      <c r="G86" s="23"/>
      <c r="H86" s="23"/>
      <c r="I86" s="23"/>
      <c r="J86" s="24" t="s">
        <v>38</v>
      </c>
      <c r="K86" s="24"/>
      <c r="L86" s="24"/>
      <c r="M86" s="23">
        <f>50000</f>
        <v>50000</v>
      </c>
      <c r="N86" s="23"/>
      <c r="O86" s="23"/>
      <c r="P86" s="23"/>
      <c r="Q86" s="23"/>
      <c r="R86" s="23"/>
      <c r="S86" s="28">
        <f>50000</f>
        <v>50000</v>
      </c>
      <c r="T86" s="28"/>
      <c r="U86" s="28"/>
      <c r="V86" s="28"/>
      <c r="W86" s="28"/>
    </row>
    <row r="87" spans="1:23" s="1" customFormat="1" ht="13.5" customHeight="1">
      <c r="A87" s="8" t="s">
        <v>37</v>
      </c>
      <c r="B87" s="9" t="s">
        <v>114</v>
      </c>
      <c r="C87" s="27" t="s">
        <v>115</v>
      </c>
      <c r="D87" s="27"/>
      <c r="E87" s="9" t="s">
        <v>77</v>
      </c>
      <c r="F87" s="23">
        <f>50000</f>
        <v>50000</v>
      </c>
      <c r="G87" s="23"/>
      <c r="H87" s="23"/>
      <c r="I87" s="23"/>
      <c r="J87" s="22" t="s">
        <v>0</v>
      </c>
      <c r="K87" s="22"/>
      <c r="L87" s="22"/>
      <c r="M87" s="23">
        <f>50000</f>
        <v>50000</v>
      </c>
      <c r="N87" s="23"/>
      <c r="O87" s="23"/>
      <c r="P87" s="23"/>
      <c r="Q87" s="23"/>
      <c r="R87" s="23"/>
      <c r="S87" s="28">
        <f>50000</f>
        <v>50000</v>
      </c>
      <c r="T87" s="28"/>
      <c r="U87" s="28"/>
      <c r="V87" s="28"/>
      <c r="W87" s="28"/>
    </row>
    <row r="88" spans="1:23" s="1" customFormat="1" ht="13.5" customHeight="1">
      <c r="A88" s="22" t="s">
        <v>116</v>
      </c>
      <c r="B88" s="22"/>
      <c r="C88" s="22"/>
      <c r="D88" s="22"/>
      <c r="E88" s="22"/>
      <c r="F88" s="23">
        <f>352500</f>
        <v>352500</v>
      </c>
      <c r="G88" s="23"/>
      <c r="H88" s="23"/>
      <c r="I88" s="23"/>
      <c r="J88" s="24" t="s">
        <v>38</v>
      </c>
      <c r="K88" s="24"/>
      <c r="L88" s="24"/>
      <c r="M88" s="23">
        <f>318000</f>
        <v>318000</v>
      </c>
      <c r="N88" s="23"/>
      <c r="O88" s="23"/>
      <c r="P88" s="23"/>
      <c r="Q88" s="23"/>
      <c r="R88" s="23"/>
      <c r="S88" s="28">
        <f>318000</f>
        <v>318000</v>
      </c>
      <c r="T88" s="28"/>
      <c r="U88" s="28"/>
      <c r="V88" s="28"/>
      <c r="W88" s="28"/>
    </row>
    <row r="89" spans="1:23" s="1" customFormat="1" ht="24" customHeight="1">
      <c r="A89" s="22" t="s">
        <v>117</v>
      </c>
      <c r="B89" s="22"/>
      <c r="C89" s="22"/>
      <c r="D89" s="22"/>
      <c r="E89" s="22"/>
      <c r="F89" s="23">
        <f>352500</f>
        <v>352500</v>
      </c>
      <c r="G89" s="23"/>
      <c r="H89" s="23"/>
      <c r="I89" s="23"/>
      <c r="J89" s="24" t="s">
        <v>38</v>
      </c>
      <c r="K89" s="24"/>
      <c r="L89" s="24"/>
      <c r="M89" s="23">
        <f>318000</f>
        <v>318000</v>
      </c>
      <c r="N89" s="23"/>
      <c r="O89" s="23"/>
      <c r="P89" s="23"/>
      <c r="Q89" s="23"/>
      <c r="R89" s="23"/>
      <c r="S89" s="28">
        <f>318000</f>
        <v>318000</v>
      </c>
      <c r="T89" s="28"/>
      <c r="U89" s="28"/>
      <c r="V89" s="28"/>
      <c r="W89" s="28"/>
    </row>
    <row r="90" spans="1:23" s="1" customFormat="1" ht="13.5" customHeight="1">
      <c r="A90" s="8" t="s">
        <v>37</v>
      </c>
      <c r="B90" s="9" t="s">
        <v>114</v>
      </c>
      <c r="C90" s="27" t="s">
        <v>118</v>
      </c>
      <c r="D90" s="27"/>
      <c r="E90" s="9" t="s">
        <v>77</v>
      </c>
      <c r="F90" s="23">
        <f>352500</f>
        <v>352500</v>
      </c>
      <c r="G90" s="23"/>
      <c r="H90" s="23"/>
      <c r="I90" s="23"/>
      <c r="J90" s="22" t="s">
        <v>0</v>
      </c>
      <c r="K90" s="22"/>
      <c r="L90" s="22"/>
      <c r="M90" s="23">
        <f>318000</f>
        <v>318000</v>
      </c>
      <c r="N90" s="23"/>
      <c r="O90" s="23"/>
      <c r="P90" s="23"/>
      <c r="Q90" s="23"/>
      <c r="R90" s="23"/>
      <c r="S90" s="28">
        <f>318000</f>
        <v>318000</v>
      </c>
      <c r="T90" s="28"/>
      <c r="U90" s="28"/>
      <c r="V90" s="28"/>
      <c r="W90" s="28"/>
    </row>
    <row r="91" spans="1:23" s="1" customFormat="1" ht="13.5" customHeight="1">
      <c r="A91" s="22" t="s">
        <v>119</v>
      </c>
      <c r="B91" s="22"/>
      <c r="C91" s="22"/>
      <c r="D91" s="22"/>
      <c r="E91" s="22"/>
      <c r="F91" s="23">
        <f>25200</f>
        <v>25200</v>
      </c>
      <c r="G91" s="23"/>
      <c r="H91" s="23"/>
      <c r="I91" s="23"/>
      <c r="J91" s="24" t="s">
        <v>38</v>
      </c>
      <c r="K91" s="24"/>
      <c r="L91" s="24"/>
      <c r="M91" s="23">
        <f>24700</f>
        <v>24700</v>
      </c>
      <c r="N91" s="23"/>
      <c r="O91" s="23"/>
      <c r="P91" s="23"/>
      <c r="Q91" s="23"/>
      <c r="R91" s="23"/>
      <c r="S91" s="26" t="s">
        <v>0</v>
      </c>
      <c r="T91" s="26"/>
      <c r="U91" s="26"/>
      <c r="V91" s="26"/>
      <c r="W91" s="26"/>
    </row>
    <row r="92" spans="1:23" s="1" customFormat="1" ht="13.5" customHeight="1">
      <c r="A92" s="22" t="s">
        <v>120</v>
      </c>
      <c r="B92" s="22"/>
      <c r="C92" s="22"/>
      <c r="D92" s="22"/>
      <c r="E92" s="22"/>
      <c r="F92" s="23">
        <f>25200</f>
        <v>25200</v>
      </c>
      <c r="G92" s="23"/>
      <c r="H92" s="23"/>
      <c r="I92" s="23"/>
      <c r="J92" s="24" t="s">
        <v>38</v>
      </c>
      <c r="K92" s="24"/>
      <c r="L92" s="24"/>
      <c r="M92" s="23">
        <f>24700</f>
        <v>24700</v>
      </c>
      <c r="N92" s="23"/>
      <c r="O92" s="23"/>
      <c r="P92" s="23"/>
      <c r="Q92" s="23"/>
      <c r="R92" s="23"/>
      <c r="S92" s="26" t="s">
        <v>0</v>
      </c>
      <c r="T92" s="26"/>
      <c r="U92" s="26"/>
      <c r="V92" s="26"/>
      <c r="W92" s="26"/>
    </row>
    <row r="93" spans="1:23" s="1" customFormat="1" ht="13.5" customHeight="1">
      <c r="A93" s="22" t="s">
        <v>121</v>
      </c>
      <c r="B93" s="22"/>
      <c r="C93" s="22"/>
      <c r="D93" s="22"/>
      <c r="E93" s="22"/>
      <c r="F93" s="23">
        <f>17600</f>
        <v>17600</v>
      </c>
      <c r="G93" s="23"/>
      <c r="H93" s="23"/>
      <c r="I93" s="23"/>
      <c r="J93" s="24" t="s">
        <v>38</v>
      </c>
      <c r="K93" s="24"/>
      <c r="L93" s="24"/>
      <c r="M93" s="23">
        <f>17600</f>
        <v>17600</v>
      </c>
      <c r="N93" s="23"/>
      <c r="O93" s="23"/>
      <c r="P93" s="23"/>
      <c r="Q93" s="23"/>
      <c r="R93" s="23"/>
      <c r="S93" s="26" t="s">
        <v>0</v>
      </c>
      <c r="T93" s="26"/>
      <c r="U93" s="26"/>
      <c r="V93" s="26"/>
      <c r="W93" s="26"/>
    </row>
    <row r="94" spans="1:23" s="1" customFormat="1" ht="24" customHeight="1">
      <c r="A94" s="22" t="s">
        <v>122</v>
      </c>
      <c r="B94" s="22"/>
      <c r="C94" s="22"/>
      <c r="D94" s="22"/>
      <c r="E94" s="22"/>
      <c r="F94" s="23">
        <f>17600</f>
        <v>17600</v>
      </c>
      <c r="G94" s="23"/>
      <c r="H94" s="23"/>
      <c r="I94" s="23"/>
      <c r="J94" s="24" t="s">
        <v>38</v>
      </c>
      <c r="K94" s="24"/>
      <c r="L94" s="24"/>
      <c r="M94" s="23">
        <f>17600</f>
        <v>17600</v>
      </c>
      <c r="N94" s="23"/>
      <c r="O94" s="23"/>
      <c r="P94" s="23"/>
      <c r="Q94" s="23"/>
      <c r="R94" s="23"/>
      <c r="S94" s="26" t="s">
        <v>0</v>
      </c>
      <c r="T94" s="26"/>
      <c r="U94" s="26"/>
      <c r="V94" s="26"/>
      <c r="W94" s="26"/>
    </row>
    <row r="95" spans="1:23" s="1" customFormat="1" ht="13.5" customHeight="1">
      <c r="A95" s="8" t="s">
        <v>37</v>
      </c>
      <c r="B95" s="9" t="s">
        <v>123</v>
      </c>
      <c r="C95" s="27" t="s">
        <v>124</v>
      </c>
      <c r="D95" s="27"/>
      <c r="E95" s="9" t="s">
        <v>77</v>
      </c>
      <c r="F95" s="23">
        <f>17600</f>
        <v>17600</v>
      </c>
      <c r="G95" s="23"/>
      <c r="H95" s="23"/>
      <c r="I95" s="23"/>
      <c r="J95" s="22" t="s">
        <v>0</v>
      </c>
      <c r="K95" s="22"/>
      <c r="L95" s="22"/>
      <c r="M95" s="23">
        <f>17600</f>
        <v>17600</v>
      </c>
      <c r="N95" s="23"/>
      <c r="O95" s="23"/>
      <c r="P95" s="23"/>
      <c r="Q95" s="23"/>
      <c r="R95" s="23"/>
      <c r="S95" s="26" t="s">
        <v>0</v>
      </c>
      <c r="T95" s="26"/>
      <c r="U95" s="26"/>
      <c r="V95" s="26"/>
      <c r="W95" s="26"/>
    </row>
    <row r="96" spans="1:23" s="1" customFormat="1" ht="13.5" customHeight="1">
      <c r="A96" s="22" t="s">
        <v>125</v>
      </c>
      <c r="B96" s="22"/>
      <c r="C96" s="22"/>
      <c r="D96" s="22"/>
      <c r="E96" s="22"/>
      <c r="F96" s="23">
        <f>7600</f>
        <v>7600</v>
      </c>
      <c r="G96" s="23"/>
      <c r="H96" s="23"/>
      <c r="I96" s="23"/>
      <c r="J96" s="24" t="s">
        <v>38</v>
      </c>
      <c r="K96" s="24"/>
      <c r="L96" s="24"/>
      <c r="M96" s="23">
        <f>7100</f>
        <v>7100</v>
      </c>
      <c r="N96" s="23"/>
      <c r="O96" s="23"/>
      <c r="P96" s="23"/>
      <c r="Q96" s="23"/>
      <c r="R96" s="23"/>
      <c r="S96" s="26" t="s">
        <v>0</v>
      </c>
      <c r="T96" s="26"/>
      <c r="U96" s="26"/>
      <c r="V96" s="26"/>
      <c r="W96" s="26"/>
    </row>
    <row r="97" spans="1:23" s="1" customFormat="1" ht="24" customHeight="1">
      <c r="A97" s="22" t="s">
        <v>126</v>
      </c>
      <c r="B97" s="22"/>
      <c r="C97" s="22"/>
      <c r="D97" s="22"/>
      <c r="E97" s="22"/>
      <c r="F97" s="23">
        <f>7600</f>
        <v>7600</v>
      </c>
      <c r="G97" s="23"/>
      <c r="H97" s="23"/>
      <c r="I97" s="23"/>
      <c r="J97" s="24" t="s">
        <v>38</v>
      </c>
      <c r="K97" s="24"/>
      <c r="L97" s="24"/>
      <c r="M97" s="23">
        <f>7100</f>
        <v>7100</v>
      </c>
      <c r="N97" s="23"/>
      <c r="O97" s="23"/>
      <c r="P97" s="23"/>
      <c r="Q97" s="23"/>
      <c r="R97" s="23"/>
      <c r="S97" s="26" t="s">
        <v>0</v>
      </c>
      <c r="T97" s="26"/>
      <c r="U97" s="26"/>
      <c r="V97" s="26"/>
      <c r="W97" s="26"/>
    </row>
    <row r="98" spans="1:23" s="1" customFormat="1" ht="13.5" customHeight="1">
      <c r="A98" s="8" t="s">
        <v>37</v>
      </c>
      <c r="B98" s="9" t="s">
        <v>123</v>
      </c>
      <c r="C98" s="27" t="s">
        <v>127</v>
      </c>
      <c r="D98" s="27"/>
      <c r="E98" s="9" t="s">
        <v>77</v>
      </c>
      <c r="F98" s="23">
        <f>7600</f>
        <v>7600</v>
      </c>
      <c r="G98" s="23"/>
      <c r="H98" s="23"/>
      <c r="I98" s="23"/>
      <c r="J98" s="22" t="s">
        <v>0</v>
      </c>
      <c r="K98" s="22"/>
      <c r="L98" s="22"/>
      <c r="M98" s="23">
        <f>7100</f>
        <v>7100</v>
      </c>
      <c r="N98" s="23"/>
      <c r="O98" s="23"/>
      <c r="P98" s="23"/>
      <c r="Q98" s="23"/>
      <c r="R98" s="23"/>
      <c r="S98" s="26" t="s">
        <v>0</v>
      </c>
      <c r="T98" s="26"/>
      <c r="U98" s="26"/>
      <c r="V98" s="26"/>
      <c r="W98" s="26"/>
    </row>
    <row r="99" spans="1:23" s="1" customFormat="1" ht="13.5" customHeight="1">
      <c r="A99" s="22" t="s">
        <v>128</v>
      </c>
      <c r="B99" s="22"/>
      <c r="C99" s="22"/>
      <c r="D99" s="22"/>
      <c r="E99" s="22"/>
      <c r="F99" s="23">
        <f>23787935.11</f>
        <v>23787935.11</v>
      </c>
      <c r="G99" s="23"/>
      <c r="H99" s="23"/>
      <c r="I99" s="23"/>
      <c r="J99" s="24" t="s">
        <v>38</v>
      </c>
      <c r="K99" s="24"/>
      <c r="L99" s="24"/>
      <c r="M99" s="23">
        <f>11926047.84</f>
        <v>11926047.84</v>
      </c>
      <c r="N99" s="23"/>
      <c r="O99" s="23"/>
      <c r="P99" s="23"/>
      <c r="Q99" s="23"/>
      <c r="R99" s="23"/>
      <c r="S99" s="28">
        <f>11876047.84</f>
        <v>11876047.84</v>
      </c>
      <c r="T99" s="28"/>
      <c r="U99" s="28"/>
      <c r="V99" s="28"/>
      <c r="W99" s="28"/>
    </row>
    <row r="100" spans="1:23" s="1" customFormat="1" ht="13.5" customHeight="1">
      <c r="A100" s="22" t="s">
        <v>129</v>
      </c>
      <c r="B100" s="22"/>
      <c r="C100" s="22"/>
      <c r="D100" s="22"/>
      <c r="E100" s="22"/>
      <c r="F100" s="23">
        <f>134749.11</f>
        <v>134749.11</v>
      </c>
      <c r="G100" s="23"/>
      <c r="H100" s="23"/>
      <c r="I100" s="23"/>
      <c r="J100" s="24" t="s">
        <v>38</v>
      </c>
      <c r="K100" s="24"/>
      <c r="L100" s="24"/>
      <c r="M100" s="25" t="s">
        <v>0</v>
      </c>
      <c r="N100" s="25"/>
      <c r="O100" s="25"/>
      <c r="P100" s="25"/>
      <c r="Q100" s="25"/>
      <c r="R100" s="25"/>
      <c r="S100" s="26" t="s">
        <v>0</v>
      </c>
      <c r="T100" s="26"/>
      <c r="U100" s="26"/>
      <c r="V100" s="26"/>
      <c r="W100" s="26"/>
    </row>
    <row r="101" spans="1:23" s="1" customFormat="1" ht="13.5" customHeight="1">
      <c r="A101" s="22" t="s">
        <v>130</v>
      </c>
      <c r="B101" s="22"/>
      <c r="C101" s="22"/>
      <c r="D101" s="22"/>
      <c r="E101" s="22"/>
      <c r="F101" s="23">
        <f>134749.11</f>
        <v>134749.11</v>
      </c>
      <c r="G101" s="23"/>
      <c r="H101" s="23"/>
      <c r="I101" s="23"/>
      <c r="J101" s="24" t="s">
        <v>38</v>
      </c>
      <c r="K101" s="24"/>
      <c r="L101" s="24"/>
      <c r="M101" s="25" t="s">
        <v>0</v>
      </c>
      <c r="N101" s="25"/>
      <c r="O101" s="25"/>
      <c r="P101" s="25"/>
      <c r="Q101" s="25"/>
      <c r="R101" s="25"/>
      <c r="S101" s="26" t="s">
        <v>0</v>
      </c>
      <c r="T101" s="26"/>
      <c r="U101" s="26"/>
      <c r="V101" s="26"/>
      <c r="W101" s="26"/>
    </row>
    <row r="102" spans="1:23" s="1" customFormat="1" ht="13.5" customHeight="1">
      <c r="A102" s="22" t="s">
        <v>131</v>
      </c>
      <c r="B102" s="22"/>
      <c r="C102" s="22"/>
      <c r="D102" s="22"/>
      <c r="E102" s="22"/>
      <c r="F102" s="23">
        <f>134749.11</f>
        <v>134749.11</v>
      </c>
      <c r="G102" s="23"/>
      <c r="H102" s="23"/>
      <c r="I102" s="23"/>
      <c r="J102" s="24" t="s">
        <v>38</v>
      </c>
      <c r="K102" s="24"/>
      <c r="L102" s="24"/>
      <c r="M102" s="25" t="s">
        <v>0</v>
      </c>
      <c r="N102" s="25"/>
      <c r="O102" s="25"/>
      <c r="P102" s="25"/>
      <c r="Q102" s="25"/>
      <c r="R102" s="25"/>
      <c r="S102" s="26" t="s">
        <v>0</v>
      </c>
      <c r="T102" s="26"/>
      <c r="U102" s="26"/>
      <c r="V102" s="26"/>
      <c r="W102" s="26"/>
    </row>
    <row r="103" spans="1:23" s="1" customFormat="1" ht="24" customHeight="1">
      <c r="A103" s="22" t="s">
        <v>132</v>
      </c>
      <c r="B103" s="22"/>
      <c r="C103" s="22"/>
      <c r="D103" s="22"/>
      <c r="E103" s="22"/>
      <c r="F103" s="23">
        <f>134749.11</f>
        <v>134749.11</v>
      </c>
      <c r="G103" s="23"/>
      <c r="H103" s="23"/>
      <c r="I103" s="23"/>
      <c r="J103" s="24" t="s">
        <v>38</v>
      </c>
      <c r="K103" s="24"/>
      <c r="L103" s="24"/>
      <c r="M103" s="25" t="s">
        <v>0</v>
      </c>
      <c r="N103" s="25"/>
      <c r="O103" s="25"/>
      <c r="P103" s="25"/>
      <c r="Q103" s="25"/>
      <c r="R103" s="25"/>
      <c r="S103" s="26" t="s">
        <v>0</v>
      </c>
      <c r="T103" s="26"/>
      <c r="U103" s="26"/>
      <c r="V103" s="26"/>
      <c r="W103" s="26"/>
    </row>
    <row r="104" spans="1:23" s="1" customFormat="1" ht="13.5" customHeight="1">
      <c r="A104" s="8" t="s">
        <v>37</v>
      </c>
      <c r="B104" s="9" t="s">
        <v>133</v>
      </c>
      <c r="C104" s="27" t="s">
        <v>134</v>
      </c>
      <c r="D104" s="27"/>
      <c r="E104" s="9" t="s">
        <v>135</v>
      </c>
      <c r="F104" s="23">
        <f>134749.11</f>
        <v>134749.11</v>
      </c>
      <c r="G104" s="23"/>
      <c r="H104" s="23"/>
      <c r="I104" s="23"/>
      <c r="J104" s="22" t="s">
        <v>0</v>
      </c>
      <c r="K104" s="22"/>
      <c r="L104" s="22"/>
      <c r="M104" s="25" t="s">
        <v>0</v>
      </c>
      <c r="N104" s="25"/>
      <c r="O104" s="25"/>
      <c r="P104" s="25"/>
      <c r="Q104" s="25"/>
      <c r="R104" s="25"/>
      <c r="S104" s="26" t="s">
        <v>0</v>
      </c>
      <c r="T104" s="26"/>
      <c r="U104" s="26"/>
      <c r="V104" s="26"/>
      <c r="W104" s="26"/>
    </row>
    <row r="105" spans="1:23" s="1" customFormat="1" ht="13.5" customHeight="1">
      <c r="A105" s="22" t="s">
        <v>136</v>
      </c>
      <c r="B105" s="22"/>
      <c r="C105" s="22"/>
      <c r="D105" s="22"/>
      <c r="E105" s="22"/>
      <c r="F105" s="23">
        <f>18865917.61</f>
        <v>18865917.61</v>
      </c>
      <c r="G105" s="23"/>
      <c r="H105" s="23"/>
      <c r="I105" s="23"/>
      <c r="J105" s="24" t="s">
        <v>38</v>
      </c>
      <c r="K105" s="24"/>
      <c r="L105" s="24"/>
      <c r="M105" s="23">
        <f>10100047.84</f>
        <v>10100047.84</v>
      </c>
      <c r="N105" s="23"/>
      <c r="O105" s="23"/>
      <c r="P105" s="23"/>
      <c r="Q105" s="23"/>
      <c r="R105" s="23"/>
      <c r="S105" s="28">
        <f>10100047.84</f>
        <v>10100047.84</v>
      </c>
      <c r="T105" s="28"/>
      <c r="U105" s="28"/>
      <c r="V105" s="28"/>
      <c r="W105" s="28"/>
    </row>
    <row r="106" spans="1:23" s="1" customFormat="1" ht="13.5" customHeight="1">
      <c r="A106" s="22" t="s">
        <v>137</v>
      </c>
      <c r="B106" s="22"/>
      <c r="C106" s="22"/>
      <c r="D106" s="22"/>
      <c r="E106" s="22"/>
      <c r="F106" s="23">
        <f>18865917.61</f>
        <v>18865917.61</v>
      </c>
      <c r="G106" s="23"/>
      <c r="H106" s="23"/>
      <c r="I106" s="23"/>
      <c r="J106" s="24" t="s">
        <v>38</v>
      </c>
      <c r="K106" s="24"/>
      <c r="L106" s="24"/>
      <c r="M106" s="23">
        <f>10100047.84</f>
        <v>10100047.84</v>
      </c>
      <c r="N106" s="23"/>
      <c r="O106" s="23"/>
      <c r="P106" s="23"/>
      <c r="Q106" s="23"/>
      <c r="R106" s="23"/>
      <c r="S106" s="28">
        <f>10100047.84</f>
        <v>10100047.84</v>
      </c>
      <c r="T106" s="28"/>
      <c r="U106" s="28"/>
      <c r="V106" s="28"/>
      <c r="W106" s="28"/>
    </row>
    <row r="107" spans="1:23" s="1" customFormat="1" ht="13.5" customHeight="1">
      <c r="A107" s="22" t="s">
        <v>138</v>
      </c>
      <c r="B107" s="22"/>
      <c r="C107" s="22"/>
      <c r="D107" s="22"/>
      <c r="E107" s="22"/>
      <c r="F107" s="23">
        <f>600000</f>
        <v>600000</v>
      </c>
      <c r="G107" s="23"/>
      <c r="H107" s="23"/>
      <c r="I107" s="23"/>
      <c r="J107" s="24" t="s">
        <v>38</v>
      </c>
      <c r="K107" s="24"/>
      <c r="L107" s="24"/>
      <c r="M107" s="25" t="s">
        <v>0</v>
      </c>
      <c r="N107" s="25"/>
      <c r="O107" s="25"/>
      <c r="P107" s="25"/>
      <c r="Q107" s="25"/>
      <c r="R107" s="25"/>
      <c r="S107" s="26" t="s">
        <v>0</v>
      </c>
      <c r="T107" s="26"/>
      <c r="U107" s="26"/>
      <c r="V107" s="26"/>
      <c r="W107" s="26"/>
    </row>
    <row r="108" spans="1:23" s="1" customFormat="1" ht="24" customHeight="1">
      <c r="A108" s="22" t="s">
        <v>139</v>
      </c>
      <c r="B108" s="22"/>
      <c r="C108" s="22"/>
      <c r="D108" s="22"/>
      <c r="E108" s="22"/>
      <c r="F108" s="23">
        <f>600000</f>
        <v>600000</v>
      </c>
      <c r="G108" s="23"/>
      <c r="H108" s="23"/>
      <c r="I108" s="23"/>
      <c r="J108" s="24" t="s">
        <v>38</v>
      </c>
      <c r="K108" s="24"/>
      <c r="L108" s="24"/>
      <c r="M108" s="25" t="s">
        <v>0</v>
      </c>
      <c r="N108" s="25"/>
      <c r="O108" s="25"/>
      <c r="P108" s="25"/>
      <c r="Q108" s="25"/>
      <c r="R108" s="25"/>
      <c r="S108" s="26" t="s">
        <v>0</v>
      </c>
      <c r="T108" s="26"/>
      <c r="U108" s="26"/>
      <c r="V108" s="26"/>
      <c r="W108" s="26"/>
    </row>
    <row r="109" spans="1:23" s="1" customFormat="1" ht="13.5" customHeight="1">
      <c r="A109" s="8" t="s">
        <v>37</v>
      </c>
      <c r="B109" s="9" t="s">
        <v>140</v>
      </c>
      <c r="C109" s="27" t="s">
        <v>141</v>
      </c>
      <c r="D109" s="27"/>
      <c r="E109" s="9" t="s">
        <v>77</v>
      </c>
      <c r="F109" s="23">
        <f>600000</f>
        <v>600000</v>
      </c>
      <c r="G109" s="23"/>
      <c r="H109" s="23"/>
      <c r="I109" s="23"/>
      <c r="J109" s="22" t="s">
        <v>0</v>
      </c>
      <c r="K109" s="22"/>
      <c r="L109" s="22"/>
      <c r="M109" s="25" t="s">
        <v>0</v>
      </c>
      <c r="N109" s="25"/>
      <c r="O109" s="25"/>
      <c r="P109" s="25"/>
      <c r="Q109" s="25"/>
      <c r="R109" s="25"/>
      <c r="S109" s="26" t="s">
        <v>0</v>
      </c>
      <c r="T109" s="26"/>
      <c r="U109" s="26"/>
      <c r="V109" s="26"/>
      <c r="W109" s="26"/>
    </row>
    <row r="110" spans="1:23" s="1" customFormat="1" ht="13.5" customHeight="1">
      <c r="A110" s="22" t="s">
        <v>142</v>
      </c>
      <c r="B110" s="22"/>
      <c r="C110" s="22"/>
      <c r="D110" s="22"/>
      <c r="E110" s="22"/>
      <c r="F110" s="23">
        <f>18265917.61</f>
        <v>18265917.61</v>
      </c>
      <c r="G110" s="23"/>
      <c r="H110" s="23"/>
      <c r="I110" s="23"/>
      <c r="J110" s="24" t="s">
        <v>38</v>
      </c>
      <c r="K110" s="24"/>
      <c r="L110" s="24"/>
      <c r="M110" s="23">
        <f>10100047.84</f>
        <v>10100047.84</v>
      </c>
      <c r="N110" s="23"/>
      <c r="O110" s="23"/>
      <c r="P110" s="23"/>
      <c r="Q110" s="23"/>
      <c r="R110" s="23"/>
      <c r="S110" s="28">
        <f>10100047.84</f>
        <v>10100047.84</v>
      </c>
      <c r="T110" s="28"/>
      <c r="U110" s="28"/>
      <c r="V110" s="28"/>
      <c r="W110" s="28"/>
    </row>
    <row r="111" spans="1:23" s="1" customFormat="1" ht="24" customHeight="1">
      <c r="A111" s="22" t="s">
        <v>143</v>
      </c>
      <c r="B111" s="22"/>
      <c r="C111" s="22"/>
      <c r="D111" s="22"/>
      <c r="E111" s="22"/>
      <c r="F111" s="23">
        <f>18265917.61</f>
        <v>18265917.61</v>
      </c>
      <c r="G111" s="23"/>
      <c r="H111" s="23"/>
      <c r="I111" s="23"/>
      <c r="J111" s="24" t="s">
        <v>38</v>
      </c>
      <c r="K111" s="24"/>
      <c r="L111" s="24"/>
      <c r="M111" s="23">
        <f>10100047.84</f>
        <v>10100047.84</v>
      </c>
      <c r="N111" s="23"/>
      <c r="O111" s="23"/>
      <c r="P111" s="23"/>
      <c r="Q111" s="23"/>
      <c r="R111" s="23"/>
      <c r="S111" s="28">
        <f>10100047.84</f>
        <v>10100047.84</v>
      </c>
      <c r="T111" s="28"/>
      <c r="U111" s="28"/>
      <c r="V111" s="28"/>
      <c r="W111" s="28"/>
    </row>
    <row r="112" spans="1:23" s="1" customFormat="1" ht="13.5" customHeight="1">
      <c r="A112" s="8" t="s">
        <v>37</v>
      </c>
      <c r="B112" s="9" t="s">
        <v>140</v>
      </c>
      <c r="C112" s="27" t="s">
        <v>144</v>
      </c>
      <c r="D112" s="27"/>
      <c r="E112" s="9" t="s">
        <v>77</v>
      </c>
      <c r="F112" s="23">
        <f>18265917.61</f>
        <v>18265917.61</v>
      </c>
      <c r="G112" s="23"/>
      <c r="H112" s="23"/>
      <c r="I112" s="23"/>
      <c r="J112" s="22" t="s">
        <v>0</v>
      </c>
      <c r="K112" s="22"/>
      <c r="L112" s="22"/>
      <c r="M112" s="23">
        <f>10100047.84</f>
        <v>10100047.84</v>
      </c>
      <c r="N112" s="23"/>
      <c r="O112" s="23"/>
      <c r="P112" s="23"/>
      <c r="Q112" s="23"/>
      <c r="R112" s="23"/>
      <c r="S112" s="28">
        <f>10100047.84</f>
        <v>10100047.84</v>
      </c>
      <c r="T112" s="28"/>
      <c r="U112" s="28"/>
      <c r="V112" s="28"/>
      <c r="W112" s="28"/>
    </row>
    <row r="113" spans="1:23" s="1" customFormat="1" ht="13.5" customHeight="1">
      <c r="A113" s="22" t="s">
        <v>145</v>
      </c>
      <c r="B113" s="22"/>
      <c r="C113" s="22"/>
      <c r="D113" s="22"/>
      <c r="E113" s="22"/>
      <c r="F113" s="23">
        <f>2587717.79</f>
        <v>2587717.79</v>
      </c>
      <c r="G113" s="23"/>
      <c r="H113" s="23"/>
      <c r="I113" s="23"/>
      <c r="J113" s="24" t="s">
        <v>38</v>
      </c>
      <c r="K113" s="24"/>
      <c r="L113" s="24"/>
      <c r="M113" s="23">
        <f>1771000</f>
        <v>1771000</v>
      </c>
      <c r="N113" s="23"/>
      <c r="O113" s="23"/>
      <c r="P113" s="23"/>
      <c r="Q113" s="23"/>
      <c r="R113" s="23"/>
      <c r="S113" s="28">
        <f>1721000</f>
        <v>1721000</v>
      </c>
      <c r="T113" s="28"/>
      <c r="U113" s="28"/>
      <c r="V113" s="28"/>
      <c r="W113" s="28"/>
    </row>
    <row r="114" spans="1:23" s="1" customFormat="1" ht="13.5" customHeight="1">
      <c r="A114" s="22" t="s">
        <v>146</v>
      </c>
      <c r="B114" s="22"/>
      <c r="C114" s="22"/>
      <c r="D114" s="22"/>
      <c r="E114" s="22"/>
      <c r="F114" s="23">
        <f>2587717.79</f>
        <v>2587717.79</v>
      </c>
      <c r="G114" s="23"/>
      <c r="H114" s="23"/>
      <c r="I114" s="23"/>
      <c r="J114" s="24" t="s">
        <v>38</v>
      </c>
      <c r="K114" s="24"/>
      <c r="L114" s="24"/>
      <c r="M114" s="23">
        <f>1771000</f>
        <v>1771000</v>
      </c>
      <c r="N114" s="23"/>
      <c r="O114" s="23"/>
      <c r="P114" s="23"/>
      <c r="Q114" s="23"/>
      <c r="R114" s="23"/>
      <c r="S114" s="28">
        <f>1721000</f>
        <v>1721000</v>
      </c>
      <c r="T114" s="28"/>
      <c r="U114" s="28"/>
      <c r="V114" s="28"/>
      <c r="W114" s="28"/>
    </row>
    <row r="115" spans="1:23" s="1" customFormat="1" ht="13.5" customHeight="1">
      <c r="A115" s="22" t="s">
        <v>147</v>
      </c>
      <c r="B115" s="22"/>
      <c r="C115" s="22"/>
      <c r="D115" s="22"/>
      <c r="E115" s="22"/>
      <c r="F115" s="23">
        <f>2587717.79</f>
        <v>2587717.79</v>
      </c>
      <c r="G115" s="23"/>
      <c r="H115" s="23"/>
      <c r="I115" s="23"/>
      <c r="J115" s="24" t="s">
        <v>38</v>
      </c>
      <c r="K115" s="24"/>
      <c r="L115" s="24"/>
      <c r="M115" s="23">
        <f>1771000</f>
        <v>1771000</v>
      </c>
      <c r="N115" s="23"/>
      <c r="O115" s="23"/>
      <c r="P115" s="23"/>
      <c r="Q115" s="23"/>
      <c r="R115" s="23"/>
      <c r="S115" s="28">
        <f>1721000</f>
        <v>1721000</v>
      </c>
      <c r="T115" s="28"/>
      <c r="U115" s="28"/>
      <c r="V115" s="28"/>
      <c r="W115" s="28"/>
    </row>
    <row r="116" spans="1:23" s="1" customFormat="1" ht="24" customHeight="1">
      <c r="A116" s="22" t="s">
        <v>148</v>
      </c>
      <c r="B116" s="22"/>
      <c r="C116" s="22"/>
      <c r="D116" s="22"/>
      <c r="E116" s="22"/>
      <c r="F116" s="23">
        <f>2587717.79</f>
        <v>2587717.79</v>
      </c>
      <c r="G116" s="23"/>
      <c r="H116" s="23"/>
      <c r="I116" s="23"/>
      <c r="J116" s="24" t="s">
        <v>38</v>
      </c>
      <c r="K116" s="24"/>
      <c r="L116" s="24"/>
      <c r="M116" s="23">
        <f>1771000</f>
        <v>1771000</v>
      </c>
      <c r="N116" s="23"/>
      <c r="O116" s="23"/>
      <c r="P116" s="23"/>
      <c r="Q116" s="23"/>
      <c r="R116" s="23"/>
      <c r="S116" s="28">
        <f>1721000</f>
        <v>1721000</v>
      </c>
      <c r="T116" s="28"/>
      <c r="U116" s="28"/>
      <c r="V116" s="28"/>
      <c r="W116" s="28"/>
    </row>
    <row r="117" spans="1:23" s="1" customFormat="1" ht="13.5" customHeight="1">
      <c r="A117" s="8" t="s">
        <v>37</v>
      </c>
      <c r="B117" s="9" t="s">
        <v>149</v>
      </c>
      <c r="C117" s="27" t="s">
        <v>150</v>
      </c>
      <c r="D117" s="27"/>
      <c r="E117" s="9" t="s">
        <v>77</v>
      </c>
      <c r="F117" s="23">
        <f>2587717.79</f>
        <v>2587717.79</v>
      </c>
      <c r="G117" s="23"/>
      <c r="H117" s="23"/>
      <c r="I117" s="23"/>
      <c r="J117" s="22" t="s">
        <v>0</v>
      </c>
      <c r="K117" s="22"/>
      <c r="L117" s="22"/>
      <c r="M117" s="23">
        <f>1771000</f>
        <v>1771000</v>
      </c>
      <c r="N117" s="23"/>
      <c r="O117" s="23"/>
      <c r="P117" s="23"/>
      <c r="Q117" s="23"/>
      <c r="R117" s="23"/>
      <c r="S117" s="28">
        <f>1721000</f>
        <v>1721000</v>
      </c>
      <c r="T117" s="28"/>
      <c r="U117" s="28"/>
      <c r="V117" s="28"/>
      <c r="W117" s="28"/>
    </row>
    <row r="118" spans="1:23" s="1" customFormat="1" ht="13.5" customHeight="1">
      <c r="A118" s="22" t="s">
        <v>151</v>
      </c>
      <c r="B118" s="22"/>
      <c r="C118" s="22"/>
      <c r="D118" s="22"/>
      <c r="E118" s="22"/>
      <c r="F118" s="23">
        <f>2199550.6</f>
        <v>2199550.6</v>
      </c>
      <c r="G118" s="23"/>
      <c r="H118" s="23"/>
      <c r="I118" s="23"/>
      <c r="J118" s="24" t="s">
        <v>38</v>
      </c>
      <c r="K118" s="24"/>
      <c r="L118" s="24"/>
      <c r="M118" s="23">
        <f>55000</f>
        <v>55000</v>
      </c>
      <c r="N118" s="23"/>
      <c r="O118" s="23"/>
      <c r="P118" s="23"/>
      <c r="Q118" s="23"/>
      <c r="R118" s="23"/>
      <c r="S118" s="28">
        <f>55000</f>
        <v>55000</v>
      </c>
      <c r="T118" s="28"/>
      <c r="U118" s="28"/>
      <c r="V118" s="28"/>
      <c r="W118" s="28"/>
    </row>
    <row r="119" spans="1:23" s="1" customFormat="1" ht="13.5" customHeight="1">
      <c r="A119" s="22" t="s">
        <v>152</v>
      </c>
      <c r="B119" s="22"/>
      <c r="C119" s="22"/>
      <c r="D119" s="22"/>
      <c r="E119" s="22"/>
      <c r="F119" s="23">
        <f>10000</f>
        <v>10000</v>
      </c>
      <c r="G119" s="23"/>
      <c r="H119" s="23"/>
      <c r="I119" s="23"/>
      <c r="J119" s="24" t="s">
        <v>38</v>
      </c>
      <c r="K119" s="24"/>
      <c r="L119" s="24"/>
      <c r="M119" s="23">
        <f>10000</f>
        <v>10000</v>
      </c>
      <c r="N119" s="23"/>
      <c r="O119" s="23"/>
      <c r="P119" s="23"/>
      <c r="Q119" s="23"/>
      <c r="R119" s="23"/>
      <c r="S119" s="28">
        <f>10000</f>
        <v>10000</v>
      </c>
      <c r="T119" s="28"/>
      <c r="U119" s="28"/>
      <c r="V119" s="28"/>
      <c r="W119" s="28"/>
    </row>
    <row r="120" spans="1:23" s="1" customFormat="1" ht="13.5" customHeight="1">
      <c r="A120" s="22" t="s">
        <v>153</v>
      </c>
      <c r="B120" s="22"/>
      <c r="C120" s="22"/>
      <c r="D120" s="22"/>
      <c r="E120" s="22"/>
      <c r="F120" s="23">
        <f>10000</f>
        <v>10000</v>
      </c>
      <c r="G120" s="23"/>
      <c r="H120" s="23"/>
      <c r="I120" s="23"/>
      <c r="J120" s="24" t="s">
        <v>38</v>
      </c>
      <c r="K120" s="24"/>
      <c r="L120" s="24"/>
      <c r="M120" s="23">
        <f>10000</f>
        <v>10000</v>
      </c>
      <c r="N120" s="23"/>
      <c r="O120" s="23"/>
      <c r="P120" s="23"/>
      <c r="Q120" s="23"/>
      <c r="R120" s="23"/>
      <c r="S120" s="28">
        <f>10000</f>
        <v>10000</v>
      </c>
      <c r="T120" s="28"/>
      <c r="U120" s="28"/>
      <c r="V120" s="28"/>
      <c r="W120" s="28"/>
    </row>
    <row r="121" spans="1:23" s="1" customFormat="1" ht="24" customHeight="1">
      <c r="A121" s="22" t="s">
        <v>154</v>
      </c>
      <c r="B121" s="22"/>
      <c r="C121" s="22"/>
      <c r="D121" s="22"/>
      <c r="E121" s="22"/>
      <c r="F121" s="23">
        <f>10000</f>
        <v>10000</v>
      </c>
      <c r="G121" s="23"/>
      <c r="H121" s="23"/>
      <c r="I121" s="23"/>
      <c r="J121" s="24" t="s">
        <v>38</v>
      </c>
      <c r="K121" s="24"/>
      <c r="L121" s="24"/>
      <c r="M121" s="23">
        <f>10000</f>
        <v>10000</v>
      </c>
      <c r="N121" s="23"/>
      <c r="O121" s="23"/>
      <c r="P121" s="23"/>
      <c r="Q121" s="23"/>
      <c r="R121" s="23"/>
      <c r="S121" s="28">
        <f>10000</f>
        <v>10000</v>
      </c>
      <c r="T121" s="28"/>
      <c r="U121" s="28"/>
      <c r="V121" s="28"/>
      <c r="W121" s="28"/>
    </row>
    <row r="122" spans="1:23" s="1" customFormat="1" ht="13.5" customHeight="1">
      <c r="A122" s="8" t="s">
        <v>37</v>
      </c>
      <c r="B122" s="9" t="s">
        <v>155</v>
      </c>
      <c r="C122" s="27" t="s">
        <v>156</v>
      </c>
      <c r="D122" s="27"/>
      <c r="E122" s="9" t="s">
        <v>77</v>
      </c>
      <c r="F122" s="23">
        <f>10000</f>
        <v>10000</v>
      </c>
      <c r="G122" s="23"/>
      <c r="H122" s="23"/>
      <c r="I122" s="23"/>
      <c r="J122" s="22" t="s">
        <v>0</v>
      </c>
      <c r="K122" s="22"/>
      <c r="L122" s="22"/>
      <c r="M122" s="23">
        <f>10000</f>
        <v>10000</v>
      </c>
      <c r="N122" s="23"/>
      <c r="O122" s="23"/>
      <c r="P122" s="23"/>
      <c r="Q122" s="23"/>
      <c r="R122" s="23"/>
      <c r="S122" s="28">
        <f>10000</f>
        <v>10000</v>
      </c>
      <c r="T122" s="28"/>
      <c r="U122" s="28"/>
      <c r="V122" s="28"/>
      <c r="W122" s="28"/>
    </row>
    <row r="123" spans="1:23" s="1" customFormat="1" ht="13.5" customHeight="1">
      <c r="A123" s="22" t="s">
        <v>157</v>
      </c>
      <c r="B123" s="22"/>
      <c r="C123" s="22"/>
      <c r="D123" s="22"/>
      <c r="E123" s="22"/>
      <c r="F123" s="23">
        <f>141500</f>
        <v>141500</v>
      </c>
      <c r="G123" s="23"/>
      <c r="H123" s="23"/>
      <c r="I123" s="23"/>
      <c r="J123" s="24" t="s">
        <v>38</v>
      </c>
      <c r="K123" s="24"/>
      <c r="L123" s="24"/>
      <c r="M123" s="23">
        <f>45000</f>
        <v>45000</v>
      </c>
      <c r="N123" s="23"/>
      <c r="O123" s="23"/>
      <c r="P123" s="23"/>
      <c r="Q123" s="23"/>
      <c r="R123" s="23"/>
      <c r="S123" s="28">
        <f>45000</f>
        <v>45000</v>
      </c>
      <c r="T123" s="28"/>
      <c r="U123" s="28"/>
      <c r="V123" s="28"/>
      <c r="W123" s="28"/>
    </row>
    <row r="124" spans="1:23" s="1" customFormat="1" ht="13.5" customHeight="1">
      <c r="A124" s="22" t="s">
        <v>158</v>
      </c>
      <c r="B124" s="22"/>
      <c r="C124" s="22"/>
      <c r="D124" s="22"/>
      <c r="E124" s="22"/>
      <c r="F124" s="23">
        <f>141500</f>
        <v>141500</v>
      </c>
      <c r="G124" s="23"/>
      <c r="H124" s="23"/>
      <c r="I124" s="23"/>
      <c r="J124" s="24" t="s">
        <v>38</v>
      </c>
      <c r="K124" s="24"/>
      <c r="L124" s="24"/>
      <c r="M124" s="23">
        <f>45000</f>
        <v>45000</v>
      </c>
      <c r="N124" s="23"/>
      <c r="O124" s="23"/>
      <c r="P124" s="23"/>
      <c r="Q124" s="23"/>
      <c r="R124" s="23"/>
      <c r="S124" s="28">
        <f>45000</f>
        <v>45000</v>
      </c>
      <c r="T124" s="28"/>
      <c r="U124" s="28"/>
      <c r="V124" s="28"/>
      <c r="W124" s="28"/>
    </row>
    <row r="125" spans="1:23" s="1" customFormat="1" ht="24" customHeight="1">
      <c r="A125" s="22" t="s">
        <v>159</v>
      </c>
      <c r="B125" s="22"/>
      <c r="C125" s="22"/>
      <c r="D125" s="22"/>
      <c r="E125" s="22"/>
      <c r="F125" s="23">
        <f>141500</f>
        <v>141500</v>
      </c>
      <c r="G125" s="23"/>
      <c r="H125" s="23"/>
      <c r="I125" s="23"/>
      <c r="J125" s="24" t="s">
        <v>38</v>
      </c>
      <c r="K125" s="24"/>
      <c r="L125" s="24"/>
      <c r="M125" s="23">
        <f>45000</f>
        <v>45000</v>
      </c>
      <c r="N125" s="23"/>
      <c r="O125" s="23"/>
      <c r="P125" s="23"/>
      <c r="Q125" s="23"/>
      <c r="R125" s="23"/>
      <c r="S125" s="28">
        <f>45000</f>
        <v>45000</v>
      </c>
      <c r="T125" s="28"/>
      <c r="U125" s="28"/>
      <c r="V125" s="28"/>
      <c r="W125" s="28"/>
    </row>
    <row r="126" spans="1:23" s="1" customFormat="1" ht="13.5" customHeight="1">
      <c r="A126" s="8" t="s">
        <v>37</v>
      </c>
      <c r="B126" s="9" t="s">
        <v>155</v>
      </c>
      <c r="C126" s="27" t="s">
        <v>87</v>
      </c>
      <c r="D126" s="27"/>
      <c r="E126" s="9" t="s">
        <v>160</v>
      </c>
      <c r="F126" s="23">
        <f>141500</f>
        <v>141500</v>
      </c>
      <c r="G126" s="23"/>
      <c r="H126" s="23"/>
      <c r="I126" s="23"/>
      <c r="J126" s="22" t="s">
        <v>0</v>
      </c>
      <c r="K126" s="22"/>
      <c r="L126" s="22"/>
      <c r="M126" s="23">
        <f>45000</f>
        <v>45000</v>
      </c>
      <c r="N126" s="23"/>
      <c r="O126" s="23"/>
      <c r="P126" s="23"/>
      <c r="Q126" s="23"/>
      <c r="R126" s="23"/>
      <c r="S126" s="28">
        <f>45000</f>
        <v>45000</v>
      </c>
      <c r="T126" s="28"/>
      <c r="U126" s="28"/>
      <c r="V126" s="28"/>
      <c r="W126" s="28"/>
    </row>
    <row r="127" spans="1:23" s="1" customFormat="1" ht="13.5" customHeight="1">
      <c r="A127" s="22" t="s">
        <v>161</v>
      </c>
      <c r="B127" s="22"/>
      <c r="C127" s="22"/>
      <c r="D127" s="22"/>
      <c r="E127" s="22"/>
      <c r="F127" s="23">
        <f>2048050.6</f>
        <v>2048050.6</v>
      </c>
      <c r="G127" s="23"/>
      <c r="H127" s="23"/>
      <c r="I127" s="23"/>
      <c r="J127" s="24" t="s">
        <v>38</v>
      </c>
      <c r="K127" s="24"/>
      <c r="L127" s="24"/>
      <c r="M127" s="25" t="s">
        <v>0</v>
      </c>
      <c r="N127" s="25"/>
      <c r="O127" s="25"/>
      <c r="P127" s="25"/>
      <c r="Q127" s="25"/>
      <c r="R127" s="25"/>
      <c r="S127" s="26" t="s">
        <v>0</v>
      </c>
      <c r="T127" s="26"/>
      <c r="U127" s="26"/>
      <c r="V127" s="26"/>
      <c r="W127" s="26"/>
    </row>
    <row r="128" spans="1:23" s="1" customFormat="1" ht="13.5" customHeight="1">
      <c r="A128" s="22" t="s">
        <v>162</v>
      </c>
      <c r="B128" s="22"/>
      <c r="C128" s="22"/>
      <c r="D128" s="22"/>
      <c r="E128" s="22"/>
      <c r="F128" s="23">
        <f>2048050.6</f>
        <v>2048050.6</v>
      </c>
      <c r="G128" s="23"/>
      <c r="H128" s="23"/>
      <c r="I128" s="23"/>
      <c r="J128" s="24" t="s">
        <v>38</v>
      </c>
      <c r="K128" s="24"/>
      <c r="L128" s="24"/>
      <c r="M128" s="25" t="s">
        <v>0</v>
      </c>
      <c r="N128" s="25"/>
      <c r="O128" s="25"/>
      <c r="P128" s="25"/>
      <c r="Q128" s="25"/>
      <c r="R128" s="25"/>
      <c r="S128" s="26" t="s">
        <v>0</v>
      </c>
      <c r="T128" s="26"/>
      <c r="U128" s="26"/>
      <c r="V128" s="26"/>
      <c r="W128" s="26"/>
    </row>
    <row r="129" spans="1:23" s="1" customFormat="1" ht="24" customHeight="1">
      <c r="A129" s="22" t="s">
        <v>163</v>
      </c>
      <c r="B129" s="22"/>
      <c r="C129" s="22"/>
      <c r="D129" s="22"/>
      <c r="E129" s="22"/>
      <c r="F129" s="23">
        <f>2048050.6</f>
        <v>2048050.6</v>
      </c>
      <c r="G129" s="23"/>
      <c r="H129" s="23"/>
      <c r="I129" s="23"/>
      <c r="J129" s="24" t="s">
        <v>38</v>
      </c>
      <c r="K129" s="24"/>
      <c r="L129" s="24"/>
      <c r="M129" s="25" t="s">
        <v>0</v>
      </c>
      <c r="N129" s="25"/>
      <c r="O129" s="25"/>
      <c r="P129" s="25"/>
      <c r="Q129" s="25"/>
      <c r="R129" s="25"/>
      <c r="S129" s="26" t="s">
        <v>0</v>
      </c>
      <c r="T129" s="26"/>
      <c r="U129" s="26"/>
      <c r="V129" s="26"/>
      <c r="W129" s="26"/>
    </row>
    <row r="130" spans="1:23" s="1" customFormat="1" ht="13.5" customHeight="1">
      <c r="A130" s="8" t="s">
        <v>37</v>
      </c>
      <c r="B130" s="9" t="s">
        <v>155</v>
      </c>
      <c r="C130" s="27" t="s">
        <v>69</v>
      </c>
      <c r="D130" s="27"/>
      <c r="E130" s="9" t="s">
        <v>70</v>
      </c>
      <c r="F130" s="23">
        <f>2048050.6</f>
        <v>2048050.6</v>
      </c>
      <c r="G130" s="23"/>
      <c r="H130" s="23"/>
      <c r="I130" s="23"/>
      <c r="J130" s="22" t="s">
        <v>0</v>
      </c>
      <c r="K130" s="22"/>
      <c r="L130" s="22"/>
      <c r="M130" s="25" t="s">
        <v>0</v>
      </c>
      <c r="N130" s="25"/>
      <c r="O130" s="25"/>
      <c r="P130" s="25"/>
      <c r="Q130" s="25"/>
      <c r="R130" s="25"/>
      <c r="S130" s="26" t="s">
        <v>0</v>
      </c>
      <c r="T130" s="26"/>
      <c r="U130" s="26"/>
      <c r="V130" s="26"/>
      <c r="W130" s="26"/>
    </row>
    <row r="131" spans="1:23" s="1" customFormat="1" ht="13.5" customHeight="1">
      <c r="A131" s="22" t="s">
        <v>164</v>
      </c>
      <c r="B131" s="22"/>
      <c r="C131" s="22"/>
      <c r="D131" s="22"/>
      <c r="E131" s="22"/>
      <c r="F131" s="23">
        <f>48126434.82</f>
        <v>48126434.82</v>
      </c>
      <c r="G131" s="23"/>
      <c r="H131" s="23"/>
      <c r="I131" s="23"/>
      <c r="J131" s="24" t="s">
        <v>38</v>
      </c>
      <c r="K131" s="24"/>
      <c r="L131" s="24"/>
      <c r="M131" s="23">
        <f>21741724</f>
        <v>21741724</v>
      </c>
      <c r="N131" s="23"/>
      <c r="O131" s="23"/>
      <c r="P131" s="23"/>
      <c r="Q131" s="23"/>
      <c r="R131" s="23"/>
      <c r="S131" s="28">
        <f>16755924</f>
        <v>16755924</v>
      </c>
      <c r="T131" s="28"/>
      <c r="U131" s="28"/>
      <c r="V131" s="28"/>
      <c r="W131" s="28"/>
    </row>
    <row r="132" spans="1:23" s="1" customFormat="1" ht="13.5" customHeight="1">
      <c r="A132" s="22" t="s">
        <v>165</v>
      </c>
      <c r="B132" s="22"/>
      <c r="C132" s="22"/>
      <c r="D132" s="22"/>
      <c r="E132" s="22"/>
      <c r="F132" s="23">
        <f>4706526.21</f>
        <v>4706526.21</v>
      </c>
      <c r="G132" s="23"/>
      <c r="H132" s="23"/>
      <c r="I132" s="23"/>
      <c r="J132" s="24" t="s">
        <v>38</v>
      </c>
      <c r="K132" s="24"/>
      <c r="L132" s="24"/>
      <c r="M132" s="23">
        <f>4615000</f>
        <v>4615000</v>
      </c>
      <c r="N132" s="23"/>
      <c r="O132" s="23"/>
      <c r="P132" s="23"/>
      <c r="Q132" s="23"/>
      <c r="R132" s="23"/>
      <c r="S132" s="28">
        <f>5615000</f>
        <v>5615000</v>
      </c>
      <c r="T132" s="28"/>
      <c r="U132" s="28"/>
      <c r="V132" s="28"/>
      <c r="W132" s="28"/>
    </row>
    <row r="133" spans="1:23" s="1" customFormat="1" ht="13.5" customHeight="1">
      <c r="A133" s="22" t="s">
        <v>166</v>
      </c>
      <c r="B133" s="22"/>
      <c r="C133" s="22"/>
      <c r="D133" s="22"/>
      <c r="E133" s="22"/>
      <c r="F133" s="23">
        <f>2971111.79</f>
        <v>2971111.79</v>
      </c>
      <c r="G133" s="23"/>
      <c r="H133" s="23"/>
      <c r="I133" s="23"/>
      <c r="J133" s="24" t="s">
        <v>38</v>
      </c>
      <c r="K133" s="24"/>
      <c r="L133" s="24"/>
      <c r="M133" s="23">
        <f>3500000</f>
        <v>3500000</v>
      </c>
      <c r="N133" s="23"/>
      <c r="O133" s="23"/>
      <c r="P133" s="23"/>
      <c r="Q133" s="23"/>
      <c r="R133" s="23"/>
      <c r="S133" s="28">
        <f>4500000</f>
        <v>4500000</v>
      </c>
      <c r="T133" s="28"/>
      <c r="U133" s="28"/>
      <c r="V133" s="28"/>
      <c r="W133" s="28"/>
    </row>
    <row r="134" spans="1:23" s="1" customFormat="1" ht="13.5" customHeight="1">
      <c r="A134" s="22" t="s">
        <v>167</v>
      </c>
      <c r="B134" s="22"/>
      <c r="C134" s="22"/>
      <c r="D134" s="22"/>
      <c r="E134" s="22"/>
      <c r="F134" s="23">
        <f>2971111.79</f>
        <v>2971111.79</v>
      </c>
      <c r="G134" s="23"/>
      <c r="H134" s="23"/>
      <c r="I134" s="23"/>
      <c r="J134" s="24" t="s">
        <v>38</v>
      </c>
      <c r="K134" s="24"/>
      <c r="L134" s="24"/>
      <c r="M134" s="23">
        <f>3500000</f>
        <v>3500000</v>
      </c>
      <c r="N134" s="23"/>
      <c r="O134" s="23"/>
      <c r="P134" s="23"/>
      <c r="Q134" s="23"/>
      <c r="R134" s="23"/>
      <c r="S134" s="28">
        <f>4500000</f>
        <v>4500000</v>
      </c>
      <c r="T134" s="28"/>
      <c r="U134" s="28"/>
      <c r="V134" s="28"/>
      <c r="W134" s="28"/>
    </row>
    <row r="135" spans="1:23" s="1" customFormat="1" ht="24" customHeight="1">
      <c r="A135" s="22" t="s">
        <v>168</v>
      </c>
      <c r="B135" s="22"/>
      <c r="C135" s="22"/>
      <c r="D135" s="22"/>
      <c r="E135" s="22"/>
      <c r="F135" s="23">
        <f>2971111.79</f>
        <v>2971111.79</v>
      </c>
      <c r="G135" s="23"/>
      <c r="H135" s="23"/>
      <c r="I135" s="23"/>
      <c r="J135" s="24" t="s">
        <v>38</v>
      </c>
      <c r="K135" s="24"/>
      <c r="L135" s="24"/>
      <c r="M135" s="23">
        <f>3500000</f>
        <v>3500000</v>
      </c>
      <c r="N135" s="23"/>
      <c r="O135" s="23"/>
      <c r="P135" s="23"/>
      <c r="Q135" s="23"/>
      <c r="R135" s="23"/>
      <c r="S135" s="28">
        <f>4500000</f>
        <v>4500000</v>
      </c>
      <c r="T135" s="28"/>
      <c r="U135" s="28"/>
      <c r="V135" s="28"/>
      <c r="W135" s="28"/>
    </row>
    <row r="136" spans="1:23" s="1" customFormat="1" ht="13.5" customHeight="1">
      <c r="A136" s="8" t="s">
        <v>37</v>
      </c>
      <c r="B136" s="9" t="s">
        <v>169</v>
      </c>
      <c r="C136" s="27" t="s">
        <v>170</v>
      </c>
      <c r="D136" s="27"/>
      <c r="E136" s="9" t="s">
        <v>77</v>
      </c>
      <c r="F136" s="23">
        <f>2971111.79</f>
        <v>2971111.79</v>
      </c>
      <c r="G136" s="23"/>
      <c r="H136" s="23"/>
      <c r="I136" s="23"/>
      <c r="J136" s="22" t="s">
        <v>0</v>
      </c>
      <c r="K136" s="22"/>
      <c r="L136" s="22"/>
      <c r="M136" s="23">
        <f>3500000</f>
        <v>3500000</v>
      </c>
      <c r="N136" s="23"/>
      <c r="O136" s="23"/>
      <c r="P136" s="23"/>
      <c r="Q136" s="23"/>
      <c r="R136" s="23"/>
      <c r="S136" s="28">
        <f>4500000</f>
        <v>4500000</v>
      </c>
      <c r="T136" s="28"/>
      <c r="U136" s="28"/>
      <c r="V136" s="28"/>
      <c r="W136" s="28"/>
    </row>
    <row r="137" spans="1:23" s="1" customFormat="1" ht="13.5" customHeight="1">
      <c r="A137" s="22" t="s">
        <v>171</v>
      </c>
      <c r="B137" s="22"/>
      <c r="C137" s="22"/>
      <c r="D137" s="22"/>
      <c r="E137" s="22"/>
      <c r="F137" s="23">
        <f>1735414.42</f>
        <v>1735414.42</v>
      </c>
      <c r="G137" s="23"/>
      <c r="H137" s="23"/>
      <c r="I137" s="23"/>
      <c r="J137" s="24" t="s">
        <v>38</v>
      </c>
      <c r="K137" s="24"/>
      <c r="L137" s="24"/>
      <c r="M137" s="23">
        <f>1115000</f>
        <v>1115000</v>
      </c>
      <c r="N137" s="23"/>
      <c r="O137" s="23"/>
      <c r="P137" s="23"/>
      <c r="Q137" s="23"/>
      <c r="R137" s="23"/>
      <c r="S137" s="28">
        <f>1115000</f>
        <v>1115000</v>
      </c>
      <c r="T137" s="28"/>
      <c r="U137" s="28"/>
      <c r="V137" s="28"/>
      <c r="W137" s="28"/>
    </row>
    <row r="138" spans="1:23" s="1" customFormat="1" ht="13.5" customHeight="1">
      <c r="A138" s="22" t="s">
        <v>172</v>
      </c>
      <c r="B138" s="22"/>
      <c r="C138" s="22"/>
      <c r="D138" s="22"/>
      <c r="E138" s="22"/>
      <c r="F138" s="23">
        <f>1735414.42</f>
        <v>1735414.42</v>
      </c>
      <c r="G138" s="23"/>
      <c r="H138" s="23"/>
      <c r="I138" s="23"/>
      <c r="J138" s="24" t="s">
        <v>38</v>
      </c>
      <c r="K138" s="24"/>
      <c r="L138" s="24"/>
      <c r="M138" s="23">
        <f>1115000</f>
        <v>1115000</v>
      </c>
      <c r="N138" s="23"/>
      <c r="O138" s="23"/>
      <c r="P138" s="23"/>
      <c r="Q138" s="23"/>
      <c r="R138" s="23"/>
      <c r="S138" s="28">
        <f>1115000</f>
        <v>1115000</v>
      </c>
      <c r="T138" s="28"/>
      <c r="U138" s="28"/>
      <c r="V138" s="28"/>
      <c r="W138" s="28"/>
    </row>
    <row r="139" spans="1:23" s="1" customFormat="1" ht="24" customHeight="1">
      <c r="A139" s="22" t="s">
        <v>173</v>
      </c>
      <c r="B139" s="22"/>
      <c r="C139" s="22"/>
      <c r="D139" s="22"/>
      <c r="E139" s="22"/>
      <c r="F139" s="23">
        <f>1735414.42</f>
        <v>1735414.42</v>
      </c>
      <c r="G139" s="23"/>
      <c r="H139" s="23"/>
      <c r="I139" s="23"/>
      <c r="J139" s="24" t="s">
        <v>38</v>
      </c>
      <c r="K139" s="24"/>
      <c r="L139" s="24"/>
      <c r="M139" s="23">
        <f>1115000</f>
        <v>1115000</v>
      </c>
      <c r="N139" s="23"/>
      <c r="O139" s="23"/>
      <c r="P139" s="23"/>
      <c r="Q139" s="23"/>
      <c r="R139" s="23"/>
      <c r="S139" s="28">
        <f>1115000</f>
        <v>1115000</v>
      </c>
      <c r="T139" s="28"/>
      <c r="U139" s="28"/>
      <c r="V139" s="28"/>
      <c r="W139" s="28"/>
    </row>
    <row r="140" spans="1:23" s="1" customFormat="1" ht="13.5" customHeight="1">
      <c r="A140" s="8" t="s">
        <v>37</v>
      </c>
      <c r="B140" s="9" t="s">
        <v>169</v>
      </c>
      <c r="C140" s="27" t="s">
        <v>87</v>
      </c>
      <c r="D140" s="27"/>
      <c r="E140" s="9" t="s">
        <v>77</v>
      </c>
      <c r="F140" s="23">
        <f>1735414.42</f>
        <v>1735414.42</v>
      </c>
      <c r="G140" s="23"/>
      <c r="H140" s="23"/>
      <c r="I140" s="23"/>
      <c r="J140" s="22" t="s">
        <v>0</v>
      </c>
      <c r="K140" s="22"/>
      <c r="L140" s="22"/>
      <c r="M140" s="23">
        <f>1115000</f>
        <v>1115000</v>
      </c>
      <c r="N140" s="23"/>
      <c r="O140" s="23"/>
      <c r="P140" s="23"/>
      <c r="Q140" s="23"/>
      <c r="R140" s="23"/>
      <c r="S140" s="28">
        <f>1115000</f>
        <v>1115000</v>
      </c>
      <c r="T140" s="28"/>
      <c r="U140" s="28"/>
      <c r="V140" s="28"/>
      <c r="W140" s="28"/>
    </row>
    <row r="141" spans="1:23" s="1" customFormat="1" ht="13.5" customHeight="1">
      <c r="A141" s="22" t="s">
        <v>174</v>
      </c>
      <c r="B141" s="22"/>
      <c r="C141" s="22"/>
      <c r="D141" s="22"/>
      <c r="E141" s="22"/>
      <c r="F141" s="23">
        <f>9824435.24</f>
        <v>9824435.24</v>
      </c>
      <c r="G141" s="23"/>
      <c r="H141" s="23"/>
      <c r="I141" s="23"/>
      <c r="J141" s="24" t="s">
        <v>38</v>
      </c>
      <c r="K141" s="24"/>
      <c r="L141" s="24"/>
      <c r="M141" s="23">
        <f>4365400</f>
        <v>4365400</v>
      </c>
      <c r="N141" s="23"/>
      <c r="O141" s="23"/>
      <c r="P141" s="23"/>
      <c r="Q141" s="23"/>
      <c r="R141" s="23"/>
      <c r="S141" s="28">
        <f>2346900</f>
        <v>2346900</v>
      </c>
      <c r="T141" s="28"/>
      <c r="U141" s="28"/>
      <c r="V141" s="28"/>
      <c r="W141" s="28"/>
    </row>
    <row r="142" spans="1:23" s="1" customFormat="1" ht="13.5" customHeight="1">
      <c r="A142" s="22" t="s">
        <v>175</v>
      </c>
      <c r="B142" s="22"/>
      <c r="C142" s="22"/>
      <c r="D142" s="22"/>
      <c r="E142" s="22"/>
      <c r="F142" s="23">
        <f>9824435.24</f>
        <v>9824435.24</v>
      </c>
      <c r="G142" s="23"/>
      <c r="H142" s="23"/>
      <c r="I142" s="23"/>
      <c r="J142" s="24" t="s">
        <v>38</v>
      </c>
      <c r="K142" s="24"/>
      <c r="L142" s="24"/>
      <c r="M142" s="23">
        <f>4365400</f>
        <v>4365400</v>
      </c>
      <c r="N142" s="23"/>
      <c r="O142" s="23"/>
      <c r="P142" s="23"/>
      <c r="Q142" s="23"/>
      <c r="R142" s="23"/>
      <c r="S142" s="28">
        <f>2346900</f>
        <v>2346900</v>
      </c>
      <c r="T142" s="28"/>
      <c r="U142" s="28"/>
      <c r="V142" s="28"/>
      <c r="W142" s="28"/>
    </row>
    <row r="143" spans="1:23" s="1" customFormat="1" ht="13.5" customHeight="1">
      <c r="A143" s="22" t="s">
        <v>176</v>
      </c>
      <c r="B143" s="22"/>
      <c r="C143" s="22"/>
      <c r="D143" s="22"/>
      <c r="E143" s="22"/>
      <c r="F143" s="23">
        <f>9824435.24</f>
        <v>9824435.24</v>
      </c>
      <c r="G143" s="23"/>
      <c r="H143" s="23"/>
      <c r="I143" s="23"/>
      <c r="J143" s="24" t="s">
        <v>38</v>
      </c>
      <c r="K143" s="24"/>
      <c r="L143" s="24"/>
      <c r="M143" s="23">
        <f>4365400</f>
        <v>4365400</v>
      </c>
      <c r="N143" s="23"/>
      <c r="O143" s="23"/>
      <c r="P143" s="23"/>
      <c r="Q143" s="23"/>
      <c r="R143" s="23"/>
      <c r="S143" s="28">
        <f>2346900</f>
        <v>2346900</v>
      </c>
      <c r="T143" s="28"/>
      <c r="U143" s="28"/>
      <c r="V143" s="28"/>
      <c r="W143" s="28"/>
    </row>
    <row r="144" spans="1:23" s="1" customFormat="1" ht="24" customHeight="1">
      <c r="A144" s="22" t="s">
        <v>177</v>
      </c>
      <c r="B144" s="22"/>
      <c r="C144" s="22"/>
      <c r="D144" s="22"/>
      <c r="E144" s="22"/>
      <c r="F144" s="23">
        <f>9824435.24</f>
        <v>9824435.24</v>
      </c>
      <c r="G144" s="23"/>
      <c r="H144" s="23"/>
      <c r="I144" s="23"/>
      <c r="J144" s="24" t="s">
        <v>38</v>
      </c>
      <c r="K144" s="24"/>
      <c r="L144" s="24"/>
      <c r="M144" s="23">
        <f>4365400</f>
        <v>4365400</v>
      </c>
      <c r="N144" s="23"/>
      <c r="O144" s="23"/>
      <c r="P144" s="23"/>
      <c r="Q144" s="23"/>
      <c r="R144" s="23"/>
      <c r="S144" s="28">
        <f>2346900</f>
        <v>2346900</v>
      </c>
      <c r="T144" s="28"/>
      <c r="U144" s="28"/>
      <c r="V144" s="28"/>
      <c r="W144" s="28"/>
    </row>
    <row r="145" spans="1:23" s="1" customFormat="1" ht="13.5" customHeight="1">
      <c r="A145" s="8" t="s">
        <v>37</v>
      </c>
      <c r="B145" s="9" t="s">
        <v>178</v>
      </c>
      <c r="C145" s="27" t="s">
        <v>144</v>
      </c>
      <c r="D145" s="27"/>
      <c r="E145" s="9" t="s">
        <v>179</v>
      </c>
      <c r="F145" s="23">
        <f>9824435.24</f>
        <v>9824435.24</v>
      </c>
      <c r="G145" s="23"/>
      <c r="H145" s="23"/>
      <c r="I145" s="23"/>
      <c r="J145" s="22" t="s">
        <v>0</v>
      </c>
      <c r="K145" s="22"/>
      <c r="L145" s="22"/>
      <c r="M145" s="23">
        <f>4365400</f>
        <v>4365400</v>
      </c>
      <c r="N145" s="23"/>
      <c r="O145" s="23"/>
      <c r="P145" s="23"/>
      <c r="Q145" s="23"/>
      <c r="R145" s="23"/>
      <c r="S145" s="28">
        <f>2346900</f>
        <v>2346900</v>
      </c>
      <c r="T145" s="28"/>
      <c r="U145" s="28"/>
      <c r="V145" s="28"/>
      <c r="W145" s="28"/>
    </row>
    <row r="146" spans="1:23" s="1" customFormat="1" ht="13.5" customHeight="1">
      <c r="A146" s="22" t="s">
        <v>180</v>
      </c>
      <c r="B146" s="22"/>
      <c r="C146" s="22"/>
      <c r="D146" s="22"/>
      <c r="E146" s="22"/>
      <c r="F146" s="23">
        <f>33595473.37</f>
        <v>33595473.37</v>
      </c>
      <c r="G146" s="23"/>
      <c r="H146" s="23"/>
      <c r="I146" s="23"/>
      <c r="J146" s="24" t="s">
        <v>38</v>
      </c>
      <c r="K146" s="24"/>
      <c r="L146" s="24"/>
      <c r="M146" s="23">
        <f>12761324</f>
        <v>12761324</v>
      </c>
      <c r="N146" s="23"/>
      <c r="O146" s="23"/>
      <c r="P146" s="23"/>
      <c r="Q146" s="23"/>
      <c r="R146" s="23"/>
      <c r="S146" s="28">
        <f>8794024</f>
        <v>8794024</v>
      </c>
      <c r="T146" s="28"/>
      <c r="U146" s="28"/>
      <c r="V146" s="28"/>
      <c r="W146" s="28"/>
    </row>
    <row r="147" spans="1:23" s="1" customFormat="1" ht="13.5" customHeight="1">
      <c r="A147" s="22" t="s">
        <v>180</v>
      </c>
      <c r="B147" s="22"/>
      <c r="C147" s="22"/>
      <c r="D147" s="22"/>
      <c r="E147" s="22"/>
      <c r="F147" s="23">
        <f>6541137.3</f>
        <v>6541137.3</v>
      </c>
      <c r="G147" s="23"/>
      <c r="H147" s="23"/>
      <c r="I147" s="23"/>
      <c r="J147" s="24" t="s">
        <v>38</v>
      </c>
      <c r="K147" s="24"/>
      <c r="L147" s="24"/>
      <c r="M147" s="23">
        <f>3962000</f>
        <v>3962000</v>
      </c>
      <c r="N147" s="23"/>
      <c r="O147" s="23"/>
      <c r="P147" s="23"/>
      <c r="Q147" s="23"/>
      <c r="R147" s="23"/>
      <c r="S147" s="26" t="s">
        <v>0</v>
      </c>
      <c r="T147" s="26"/>
      <c r="U147" s="26"/>
      <c r="V147" s="26"/>
      <c r="W147" s="26"/>
    </row>
    <row r="148" spans="1:23" s="1" customFormat="1" ht="13.5" customHeight="1">
      <c r="A148" s="22" t="s">
        <v>181</v>
      </c>
      <c r="B148" s="22"/>
      <c r="C148" s="22"/>
      <c r="D148" s="22"/>
      <c r="E148" s="22"/>
      <c r="F148" s="23">
        <f>5309319.6</f>
        <v>5309319.6</v>
      </c>
      <c r="G148" s="23"/>
      <c r="H148" s="23"/>
      <c r="I148" s="23"/>
      <c r="J148" s="24" t="s">
        <v>38</v>
      </c>
      <c r="K148" s="24"/>
      <c r="L148" s="24"/>
      <c r="M148" s="23">
        <f>3962000</f>
        <v>3962000</v>
      </c>
      <c r="N148" s="23"/>
      <c r="O148" s="23"/>
      <c r="P148" s="23"/>
      <c r="Q148" s="23"/>
      <c r="R148" s="23"/>
      <c r="S148" s="26" t="s">
        <v>0</v>
      </c>
      <c r="T148" s="26"/>
      <c r="U148" s="26"/>
      <c r="V148" s="26"/>
      <c r="W148" s="26"/>
    </row>
    <row r="149" spans="1:23" s="1" customFormat="1" ht="13.5" customHeight="1">
      <c r="A149" s="22" t="s">
        <v>182</v>
      </c>
      <c r="B149" s="22"/>
      <c r="C149" s="22"/>
      <c r="D149" s="22"/>
      <c r="E149" s="22"/>
      <c r="F149" s="23">
        <f>5309319.6</f>
        <v>5309319.6</v>
      </c>
      <c r="G149" s="23"/>
      <c r="H149" s="23"/>
      <c r="I149" s="23"/>
      <c r="J149" s="24" t="s">
        <v>38</v>
      </c>
      <c r="K149" s="24"/>
      <c r="L149" s="24"/>
      <c r="M149" s="23">
        <f>3962000</f>
        <v>3962000</v>
      </c>
      <c r="N149" s="23"/>
      <c r="O149" s="23"/>
      <c r="P149" s="23"/>
      <c r="Q149" s="23"/>
      <c r="R149" s="23"/>
      <c r="S149" s="26" t="s">
        <v>0</v>
      </c>
      <c r="T149" s="26"/>
      <c r="U149" s="26"/>
      <c r="V149" s="26"/>
      <c r="W149" s="26"/>
    </row>
    <row r="150" spans="1:23" s="1" customFormat="1" ht="13.5" customHeight="1">
      <c r="A150" s="8" t="s">
        <v>37</v>
      </c>
      <c r="B150" s="9" t="s">
        <v>183</v>
      </c>
      <c r="C150" s="27" t="s">
        <v>184</v>
      </c>
      <c r="D150" s="27"/>
      <c r="E150" s="9" t="s">
        <v>77</v>
      </c>
      <c r="F150" s="23">
        <f>5309319.6</f>
        <v>5309319.6</v>
      </c>
      <c r="G150" s="23"/>
      <c r="H150" s="23"/>
      <c r="I150" s="23"/>
      <c r="J150" s="22" t="s">
        <v>0</v>
      </c>
      <c r="K150" s="22"/>
      <c r="L150" s="22"/>
      <c r="M150" s="23">
        <f>3962000</f>
        <v>3962000</v>
      </c>
      <c r="N150" s="23"/>
      <c r="O150" s="23"/>
      <c r="P150" s="23"/>
      <c r="Q150" s="23"/>
      <c r="R150" s="23"/>
      <c r="S150" s="26" t="s">
        <v>0</v>
      </c>
      <c r="T150" s="26"/>
      <c r="U150" s="26"/>
      <c r="V150" s="26"/>
      <c r="W150" s="26"/>
    </row>
    <row r="151" spans="1:23" s="1" customFormat="1" ht="13.5" customHeight="1">
      <c r="A151" s="22" t="s">
        <v>185</v>
      </c>
      <c r="B151" s="22"/>
      <c r="C151" s="22"/>
      <c r="D151" s="22"/>
      <c r="E151" s="22"/>
      <c r="F151" s="23">
        <f>1047045</f>
        <v>1047045</v>
      </c>
      <c r="G151" s="23"/>
      <c r="H151" s="23"/>
      <c r="I151" s="23"/>
      <c r="J151" s="24" t="s">
        <v>38</v>
      </c>
      <c r="K151" s="24"/>
      <c r="L151" s="24"/>
      <c r="M151" s="25" t="s">
        <v>0</v>
      </c>
      <c r="N151" s="25"/>
      <c r="O151" s="25"/>
      <c r="P151" s="25"/>
      <c r="Q151" s="25"/>
      <c r="R151" s="25"/>
      <c r="S151" s="26" t="s">
        <v>0</v>
      </c>
      <c r="T151" s="26"/>
      <c r="U151" s="26"/>
      <c r="V151" s="26"/>
      <c r="W151" s="26"/>
    </row>
    <row r="152" spans="1:23" s="1" customFormat="1" ht="13.5" customHeight="1">
      <c r="A152" s="22" t="s">
        <v>186</v>
      </c>
      <c r="B152" s="22"/>
      <c r="C152" s="22"/>
      <c r="D152" s="22"/>
      <c r="E152" s="22"/>
      <c r="F152" s="23">
        <f>1047045</f>
        <v>1047045</v>
      </c>
      <c r="G152" s="23"/>
      <c r="H152" s="23"/>
      <c r="I152" s="23"/>
      <c r="J152" s="24" t="s">
        <v>38</v>
      </c>
      <c r="K152" s="24"/>
      <c r="L152" s="24"/>
      <c r="M152" s="25" t="s">
        <v>0</v>
      </c>
      <c r="N152" s="25"/>
      <c r="O152" s="25"/>
      <c r="P152" s="25"/>
      <c r="Q152" s="25"/>
      <c r="R152" s="25"/>
      <c r="S152" s="26" t="s">
        <v>0</v>
      </c>
      <c r="T152" s="26"/>
      <c r="U152" s="26"/>
      <c r="V152" s="26"/>
      <c r="W152" s="26"/>
    </row>
    <row r="153" spans="1:23" s="1" customFormat="1" ht="13.5" customHeight="1">
      <c r="A153" s="8" t="s">
        <v>37</v>
      </c>
      <c r="B153" s="9" t="s">
        <v>183</v>
      </c>
      <c r="C153" s="27" t="s">
        <v>187</v>
      </c>
      <c r="D153" s="27"/>
      <c r="E153" s="9" t="s">
        <v>77</v>
      </c>
      <c r="F153" s="23">
        <f>1047045</f>
        <v>1047045</v>
      </c>
      <c r="G153" s="23"/>
      <c r="H153" s="23"/>
      <c r="I153" s="23"/>
      <c r="J153" s="22" t="s">
        <v>0</v>
      </c>
      <c r="K153" s="22"/>
      <c r="L153" s="22"/>
      <c r="M153" s="25" t="s">
        <v>0</v>
      </c>
      <c r="N153" s="25"/>
      <c r="O153" s="25"/>
      <c r="P153" s="25"/>
      <c r="Q153" s="25"/>
      <c r="R153" s="25"/>
      <c r="S153" s="26" t="s">
        <v>0</v>
      </c>
      <c r="T153" s="26"/>
      <c r="U153" s="26"/>
      <c r="V153" s="26"/>
      <c r="W153" s="26"/>
    </row>
    <row r="154" spans="1:23" s="1" customFormat="1" ht="13.5" customHeight="1">
      <c r="A154" s="22" t="s">
        <v>188</v>
      </c>
      <c r="B154" s="22"/>
      <c r="C154" s="22"/>
      <c r="D154" s="22"/>
      <c r="E154" s="22"/>
      <c r="F154" s="23">
        <f>184772.7</f>
        <v>184772.7</v>
      </c>
      <c r="G154" s="23"/>
      <c r="H154" s="23"/>
      <c r="I154" s="23"/>
      <c r="J154" s="24" t="s">
        <v>38</v>
      </c>
      <c r="K154" s="24"/>
      <c r="L154" s="24"/>
      <c r="M154" s="25" t="s">
        <v>0</v>
      </c>
      <c r="N154" s="25"/>
      <c r="O154" s="25"/>
      <c r="P154" s="25"/>
      <c r="Q154" s="25"/>
      <c r="R154" s="25"/>
      <c r="S154" s="26" t="s">
        <v>0</v>
      </c>
      <c r="T154" s="26"/>
      <c r="U154" s="26"/>
      <c r="V154" s="26"/>
      <c r="W154" s="26"/>
    </row>
    <row r="155" spans="1:23" s="1" customFormat="1" ht="13.5" customHeight="1">
      <c r="A155" s="22" t="s">
        <v>189</v>
      </c>
      <c r="B155" s="22"/>
      <c r="C155" s="22"/>
      <c r="D155" s="22"/>
      <c r="E155" s="22"/>
      <c r="F155" s="23">
        <f>184772.7</f>
        <v>184772.7</v>
      </c>
      <c r="G155" s="23"/>
      <c r="H155" s="23"/>
      <c r="I155" s="23"/>
      <c r="J155" s="24" t="s">
        <v>38</v>
      </c>
      <c r="K155" s="24"/>
      <c r="L155" s="24"/>
      <c r="M155" s="25" t="s">
        <v>0</v>
      </c>
      <c r="N155" s="25"/>
      <c r="O155" s="25"/>
      <c r="P155" s="25"/>
      <c r="Q155" s="25"/>
      <c r="R155" s="25"/>
      <c r="S155" s="26" t="s">
        <v>0</v>
      </c>
      <c r="T155" s="26"/>
      <c r="U155" s="26"/>
      <c r="V155" s="26"/>
      <c r="W155" s="26"/>
    </row>
    <row r="156" spans="1:23" s="1" customFormat="1" ht="13.5" customHeight="1">
      <c r="A156" s="8" t="s">
        <v>37</v>
      </c>
      <c r="B156" s="9" t="s">
        <v>183</v>
      </c>
      <c r="C156" s="27" t="s">
        <v>190</v>
      </c>
      <c r="D156" s="27"/>
      <c r="E156" s="9" t="s">
        <v>77</v>
      </c>
      <c r="F156" s="23">
        <f>184772.7</f>
        <v>184772.7</v>
      </c>
      <c r="G156" s="23"/>
      <c r="H156" s="23"/>
      <c r="I156" s="23"/>
      <c r="J156" s="22" t="s">
        <v>0</v>
      </c>
      <c r="K156" s="22"/>
      <c r="L156" s="22"/>
      <c r="M156" s="25" t="s">
        <v>0</v>
      </c>
      <c r="N156" s="25"/>
      <c r="O156" s="25"/>
      <c r="P156" s="25"/>
      <c r="Q156" s="25"/>
      <c r="R156" s="25"/>
      <c r="S156" s="26" t="s">
        <v>0</v>
      </c>
      <c r="T156" s="26"/>
      <c r="U156" s="26"/>
      <c r="V156" s="26"/>
      <c r="W156" s="26"/>
    </row>
    <row r="157" spans="1:23" s="1" customFormat="1" ht="13.5" customHeight="1">
      <c r="A157" s="22" t="s">
        <v>191</v>
      </c>
      <c r="B157" s="22"/>
      <c r="C157" s="22"/>
      <c r="D157" s="22"/>
      <c r="E157" s="22"/>
      <c r="F157" s="23">
        <f>26257938.13</f>
        <v>26257938.13</v>
      </c>
      <c r="G157" s="23"/>
      <c r="H157" s="23"/>
      <c r="I157" s="23"/>
      <c r="J157" s="24" t="s">
        <v>38</v>
      </c>
      <c r="K157" s="24"/>
      <c r="L157" s="24"/>
      <c r="M157" s="23">
        <f>8799324</f>
        <v>8799324</v>
      </c>
      <c r="N157" s="23"/>
      <c r="O157" s="23"/>
      <c r="P157" s="23"/>
      <c r="Q157" s="23"/>
      <c r="R157" s="23"/>
      <c r="S157" s="28">
        <f>8794024</f>
        <v>8794024</v>
      </c>
      <c r="T157" s="28"/>
      <c r="U157" s="28"/>
      <c r="V157" s="28"/>
      <c r="W157" s="28"/>
    </row>
    <row r="158" spans="1:23" s="1" customFormat="1" ht="13.5" customHeight="1">
      <c r="A158" s="22" t="s">
        <v>192</v>
      </c>
      <c r="B158" s="22"/>
      <c r="C158" s="22"/>
      <c r="D158" s="22"/>
      <c r="E158" s="22"/>
      <c r="F158" s="23">
        <f>2572000</f>
        <v>2572000</v>
      </c>
      <c r="G158" s="23"/>
      <c r="H158" s="23"/>
      <c r="I158" s="23"/>
      <c r="J158" s="24" t="s">
        <v>38</v>
      </c>
      <c r="K158" s="24"/>
      <c r="L158" s="24"/>
      <c r="M158" s="25" t="s">
        <v>0</v>
      </c>
      <c r="N158" s="25"/>
      <c r="O158" s="25"/>
      <c r="P158" s="25"/>
      <c r="Q158" s="25"/>
      <c r="R158" s="25"/>
      <c r="S158" s="26" t="s">
        <v>0</v>
      </c>
      <c r="T158" s="26"/>
      <c r="U158" s="26"/>
      <c r="V158" s="26"/>
      <c r="W158" s="26"/>
    </row>
    <row r="159" spans="1:23" s="1" customFormat="1" ht="24" customHeight="1">
      <c r="A159" s="22" t="s">
        <v>193</v>
      </c>
      <c r="B159" s="22"/>
      <c r="C159" s="22"/>
      <c r="D159" s="22"/>
      <c r="E159" s="22"/>
      <c r="F159" s="23">
        <f>2572000</f>
        <v>2572000</v>
      </c>
      <c r="G159" s="23"/>
      <c r="H159" s="23"/>
      <c r="I159" s="23"/>
      <c r="J159" s="24" t="s">
        <v>38</v>
      </c>
      <c r="K159" s="24"/>
      <c r="L159" s="24"/>
      <c r="M159" s="25" t="s">
        <v>0</v>
      </c>
      <c r="N159" s="25"/>
      <c r="O159" s="25"/>
      <c r="P159" s="25"/>
      <c r="Q159" s="25"/>
      <c r="R159" s="25"/>
      <c r="S159" s="26" t="s">
        <v>0</v>
      </c>
      <c r="T159" s="26"/>
      <c r="U159" s="26"/>
      <c r="V159" s="26"/>
      <c r="W159" s="26"/>
    </row>
    <row r="160" spans="1:23" s="1" customFormat="1" ht="13.5" customHeight="1">
      <c r="A160" s="8" t="s">
        <v>37</v>
      </c>
      <c r="B160" s="9" t="s">
        <v>183</v>
      </c>
      <c r="C160" s="27" t="s">
        <v>194</v>
      </c>
      <c r="D160" s="27"/>
      <c r="E160" s="9" t="s">
        <v>77</v>
      </c>
      <c r="F160" s="23">
        <f>2572000</f>
        <v>2572000</v>
      </c>
      <c r="G160" s="23"/>
      <c r="H160" s="23"/>
      <c r="I160" s="23"/>
      <c r="J160" s="22" t="s">
        <v>0</v>
      </c>
      <c r="K160" s="22"/>
      <c r="L160" s="22"/>
      <c r="M160" s="25" t="s">
        <v>0</v>
      </c>
      <c r="N160" s="25"/>
      <c r="O160" s="25"/>
      <c r="P160" s="25"/>
      <c r="Q160" s="25"/>
      <c r="R160" s="25"/>
      <c r="S160" s="26" t="s">
        <v>0</v>
      </c>
      <c r="T160" s="26"/>
      <c r="U160" s="26"/>
      <c r="V160" s="26"/>
      <c r="W160" s="26"/>
    </row>
    <row r="161" spans="1:23" s="1" customFormat="1" ht="13.5" customHeight="1">
      <c r="A161" s="22" t="s">
        <v>195</v>
      </c>
      <c r="B161" s="22"/>
      <c r="C161" s="22"/>
      <c r="D161" s="22"/>
      <c r="E161" s="22"/>
      <c r="F161" s="23">
        <f>5000000</f>
        <v>5000000</v>
      </c>
      <c r="G161" s="23"/>
      <c r="H161" s="23"/>
      <c r="I161" s="23"/>
      <c r="J161" s="24" t="s">
        <v>38</v>
      </c>
      <c r="K161" s="24"/>
      <c r="L161" s="24"/>
      <c r="M161" s="25" t="s">
        <v>0</v>
      </c>
      <c r="N161" s="25"/>
      <c r="O161" s="25"/>
      <c r="P161" s="25"/>
      <c r="Q161" s="25"/>
      <c r="R161" s="25"/>
      <c r="S161" s="26" t="s">
        <v>0</v>
      </c>
      <c r="T161" s="26"/>
      <c r="U161" s="26"/>
      <c r="V161" s="26"/>
      <c r="W161" s="26"/>
    </row>
    <row r="162" spans="1:23" s="1" customFormat="1" ht="24" customHeight="1">
      <c r="A162" s="22" t="s">
        <v>196</v>
      </c>
      <c r="B162" s="22"/>
      <c r="C162" s="22"/>
      <c r="D162" s="22"/>
      <c r="E162" s="22"/>
      <c r="F162" s="23">
        <f>1609313.49</f>
        <v>1609313.49</v>
      </c>
      <c r="G162" s="23"/>
      <c r="H162" s="23"/>
      <c r="I162" s="23"/>
      <c r="J162" s="24" t="s">
        <v>38</v>
      </c>
      <c r="K162" s="24"/>
      <c r="L162" s="24"/>
      <c r="M162" s="25" t="s">
        <v>0</v>
      </c>
      <c r="N162" s="25"/>
      <c r="O162" s="25"/>
      <c r="P162" s="25"/>
      <c r="Q162" s="25"/>
      <c r="R162" s="25"/>
      <c r="S162" s="26" t="s">
        <v>0</v>
      </c>
      <c r="T162" s="26"/>
      <c r="U162" s="26"/>
      <c r="V162" s="26"/>
      <c r="W162" s="26"/>
    </row>
    <row r="163" spans="1:23" s="1" customFormat="1" ht="13.5" customHeight="1">
      <c r="A163" s="8" t="s">
        <v>37</v>
      </c>
      <c r="B163" s="9" t="s">
        <v>183</v>
      </c>
      <c r="C163" s="27" t="s">
        <v>197</v>
      </c>
      <c r="D163" s="27"/>
      <c r="E163" s="9" t="s">
        <v>198</v>
      </c>
      <c r="F163" s="23">
        <f>1609313.49</f>
        <v>1609313.49</v>
      </c>
      <c r="G163" s="23"/>
      <c r="H163" s="23"/>
      <c r="I163" s="23"/>
      <c r="J163" s="22" t="s">
        <v>0</v>
      </c>
      <c r="K163" s="22"/>
      <c r="L163" s="22"/>
      <c r="M163" s="25" t="s">
        <v>0</v>
      </c>
      <c r="N163" s="25"/>
      <c r="O163" s="25"/>
      <c r="P163" s="25"/>
      <c r="Q163" s="25"/>
      <c r="R163" s="25"/>
      <c r="S163" s="26" t="s">
        <v>0</v>
      </c>
      <c r="T163" s="26"/>
      <c r="U163" s="26"/>
      <c r="V163" s="26"/>
      <c r="W163" s="26"/>
    </row>
    <row r="164" spans="1:23" s="1" customFormat="1" ht="24" customHeight="1">
      <c r="A164" s="22" t="s">
        <v>199</v>
      </c>
      <c r="B164" s="22"/>
      <c r="C164" s="22"/>
      <c r="D164" s="22"/>
      <c r="E164" s="22"/>
      <c r="F164" s="23">
        <f>2204358.35</f>
        <v>2204358.35</v>
      </c>
      <c r="G164" s="23"/>
      <c r="H164" s="23"/>
      <c r="I164" s="23"/>
      <c r="J164" s="24" t="s">
        <v>38</v>
      </c>
      <c r="K164" s="24"/>
      <c r="L164" s="24"/>
      <c r="M164" s="25" t="s">
        <v>0</v>
      </c>
      <c r="N164" s="25"/>
      <c r="O164" s="25"/>
      <c r="P164" s="25"/>
      <c r="Q164" s="25"/>
      <c r="R164" s="25"/>
      <c r="S164" s="26" t="s">
        <v>0</v>
      </c>
      <c r="T164" s="26"/>
      <c r="U164" s="26"/>
      <c r="V164" s="26"/>
      <c r="W164" s="26"/>
    </row>
    <row r="165" spans="1:23" s="1" customFormat="1" ht="13.5" customHeight="1">
      <c r="A165" s="8" t="s">
        <v>37</v>
      </c>
      <c r="B165" s="9" t="s">
        <v>183</v>
      </c>
      <c r="C165" s="27" t="s">
        <v>197</v>
      </c>
      <c r="D165" s="27"/>
      <c r="E165" s="9" t="s">
        <v>77</v>
      </c>
      <c r="F165" s="23">
        <f>2204358.35</f>
        <v>2204358.35</v>
      </c>
      <c r="G165" s="23"/>
      <c r="H165" s="23"/>
      <c r="I165" s="23"/>
      <c r="J165" s="22" t="s">
        <v>0</v>
      </c>
      <c r="K165" s="22"/>
      <c r="L165" s="22"/>
      <c r="M165" s="25" t="s">
        <v>0</v>
      </c>
      <c r="N165" s="25"/>
      <c r="O165" s="25"/>
      <c r="P165" s="25"/>
      <c r="Q165" s="25"/>
      <c r="R165" s="25"/>
      <c r="S165" s="26" t="s">
        <v>0</v>
      </c>
      <c r="T165" s="26"/>
      <c r="U165" s="26"/>
      <c r="V165" s="26"/>
      <c r="W165" s="26"/>
    </row>
    <row r="166" spans="1:23" s="1" customFormat="1" ht="24" customHeight="1">
      <c r="A166" s="22" t="s">
        <v>200</v>
      </c>
      <c r="B166" s="22"/>
      <c r="C166" s="22"/>
      <c r="D166" s="22"/>
      <c r="E166" s="22"/>
      <c r="F166" s="23">
        <f>1186328.16</f>
        <v>1186328.16</v>
      </c>
      <c r="G166" s="23"/>
      <c r="H166" s="23"/>
      <c r="I166" s="23"/>
      <c r="J166" s="24" t="s">
        <v>38</v>
      </c>
      <c r="K166" s="24"/>
      <c r="L166" s="24"/>
      <c r="M166" s="25" t="s">
        <v>0</v>
      </c>
      <c r="N166" s="25"/>
      <c r="O166" s="25"/>
      <c r="P166" s="25"/>
      <c r="Q166" s="25"/>
      <c r="R166" s="25"/>
      <c r="S166" s="26" t="s">
        <v>0</v>
      </c>
      <c r="T166" s="26"/>
      <c r="U166" s="26"/>
      <c r="V166" s="26"/>
      <c r="W166" s="26"/>
    </row>
    <row r="167" spans="1:23" s="1" customFormat="1" ht="13.5" customHeight="1">
      <c r="A167" s="8" t="s">
        <v>37</v>
      </c>
      <c r="B167" s="9" t="s">
        <v>183</v>
      </c>
      <c r="C167" s="27" t="s">
        <v>197</v>
      </c>
      <c r="D167" s="27"/>
      <c r="E167" s="9" t="s">
        <v>201</v>
      </c>
      <c r="F167" s="23">
        <f>1186328.16</f>
        <v>1186328.16</v>
      </c>
      <c r="G167" s="23"/>
      <c r="H167" s="23"/>
      <c r="I167" s="23"/>
      <c r="J167" s="22" t="s">
        <v>0</v>
      </c>
      <c r="K167" s="22"/>
      <c r="L167" s="22"/>
      <c r="M167" s="25" t="s">
        <v>0</v>
      </c>
      <c r="N167" s="25"/>
      <c r="O167" s="25"/>
      <c r="P167" s="25"/>
      <c r="Q167" s="25"/>
      <c r="R167" s="25"/>
      <c r="S167" s="26" t="s">
        <v>0</v>
      </c>
      <c r="T167" s="26"/>
      <c r="U167" s="26"/>
      <c r="V167" s="26"/>
      <c r="W167" s="26"/>
    </row>
    <row r="168" spans="1:23" s="1" customFormat="1" ht="13.5" customHeight="1">
      <c r="A168" s="22" t="s">
        <v>202</v>
      </c>
      <c r="B168" s="22"/>
      <c r="C168" s="22"/>
      <c r="D168" s="22"/>
      <c r="E168" s="22"/>
      <c r="F168" s="23">
        <f>1500000</f>
        <v>1500000</v>
      </c>
      <c r="G168" s="23"/>
      <c r="H168" s="23"/>
      <c r="I168" s="23"/>
      <c r="J168" s="24" t="s">
        <v>38</v>
      </c>
      <c r="K168" s="24"/>
      <c r="L168" s="24"/>
      <c r="M168" s="25" t="s">
        <v>0</v>
      </c>
      <c r="N168" s="25"/>
      <c r="O168" s="25"/>
      <c r="P168" s="25"/>
      <c r="Q168" s="25"/>
      <c r="R168" s="25"/>
      <c r="S168" s="26" t="s">
        <v>0</v>
      </c>
      <c r="T168" s="26"/>
      <c r="U168" s="26"/>
      <c r="V168" s="26"/>
      <c r="W168" s="26"/>
    </row>
    <row r="169" spans="1:23" s="1" customFormat="1" ht="24" customHeight="1">
      <c r="A169" s="22" t="s">
        <v>203</v>
      </c>
      <c r="B169" s="22"/>
      <c r="C169" s="22"/>
      <c r="D169" s="22"/>
      <c r="E169" s="22"/>
      <c r="F169" s="23">
        <f>1500000</f>
        <v>1500000</v>
      </c>
      <c r="G169" s="23"/>
      <c r="H169" s="23"/>
      <c r="I169" s="23"/>
      <c r="J169" s="24" t="s">
        <v>38</v>
      </c>
      <c r="K169" s="24"/>
      <c r="L169" s="24"/>
      <c r="M169" s="25" t="s">
        <v>0</v>
      </c>
      <c r="N169" s="25"/>
      <c r="O169" s="25"/>
      <c r="P169" s="25"/>
      <c r="Q169" s="25"/>
      <c r="R169" s="25"/>
      <c r="S169" s="26" t="s">
        <v>0</v>
      </c>
      <c r="T169" s="26"/>
      <c r="U169" s="26"/>
      <c r="V169" s="26"/>
      <c r="W169" s="26"/>
    </row>
    <row r="170" spans="1:23" s="1" customFormat="1" ht="13.5" customHeight="1">
      <c r="A170" s="8" t="s">
        <v>37</v>
      </c>
      <c r="B170" s="9" t="s">
        <v>183</v>
      </c>
      <c r="C170" s="27" t="s">
        <v>204</v>
      </c>
      <c r="D170" s="27"/>
      <c r="E170" s="9" t="s">
        <v>77</v>
      </c>
      <c r="F170" s="23">
        <f>1500000</f>
        <v>1500000</v>
      </c>
      <c r="G170" s="23"/>
      <c r="H170" s="23"/>
      <c r="I170" s="23"/>
      <c r="J170" s="22" t="s">
        <v>0</v>
      </c>
      <c r="K170" s="22"/>
      <c r="L170" s="22"/>
      <c r="M170" s="25" t="s">
        <v>0</v>
      </c>
      <c r="N170" s="25"/>
      <c r="O170" s="25"/>
      <c r="P170" s="25"/>
      <c r="Q170" s="25"/>
      <c r="R170" s="25"/>
      <c r="S170" s="26" t="s">
        <v>0</v>
      </c>
      <c r="T170" s="26"/>
      <c r="U170" s="26"/>
      <c r="V170" s="26"/>
      <c r="W170" s="26"/>
    </row>
    <row r="171" spans="1:23" s="1" customFormat="1" ht="13.5" customHeight="1">
      <c r="A171" s="22" t="s">
        <v>205</v>
      </c>
      <c r="B171" s="22"/>
      <c r="C171" s="22"/>
      <c r="D171" s="22"/>
      <c r="E171" s="22"/>
      <c r="F171" s="23">
        <f>1900000</f>
        <v>1900000</v>
      </c>
      <c r="G171" s="23"/>
      <c r="H171" s="23"/>
      <c r="I171" s="23"/>
      <c r="J171" s="24" t="s">
        <v>38</v>
      </c>
      <c r="K171" s="24"/>
      <c r="L171" s="24"/>
      <c r="M171" s="25" t="s">
        <v>0</v>
      </c>
      <c r="N171" s="25"/>
      <c r="O171" s="25"/>
      <c r="P171" s="25"/>
      <c r="Q171" s="25"/>
      <c r="R171" s="25"/>
      <c r="S171" s="26" t="s">
        <v>0</v>
      </c>
      <c r="T171" s="26"/>
      <c r="U171" s="26"/>
      <c r="V171" s="26"/>
      <c r="W171" s="26"/>
    </row>
    <row r="172" spans="1:23" s="1" customFormat="1" ht="24" customHeight="1">
      <c r="A172" s="22" t="s">
        <v>206</v>
      </c>
      <c r="B172" s="22"/>
      <c r="C172" s="22"/>
      <c r="D172" s="22"/>
      <c r="E172" s="22"/>
      <c r="F172" s="23">
        <f>1900000</f>
        <v>1900000</v>
      </c>
      <c r="G172" s="23"/>
      <c r="H172" s="23"/>
      <c r="I172" s="23"/>
      <c r="J172" s="24" t="s">
        <v>38</v>
      </c>
      <c r="K172" s="24"/>
      <c r="L172" s="24"/>
      <c r="M172" s="25" t="s">
        <v>0</v>
      </c>
      <c r="N172" s="25"/>
      <c r="O172" s="25"/>
      <c r="P172" s="25"/>
      <c r="Q172" s="25"/>
      <c r="R172" s="25"/>
      <c r="S172" s="26" t="s">
        <v>0</v>
      </c>
      <c r="T172" s="26"/>
      <c r="U172" s="26"/>
      <c r="V172" s="26"/>
      <c r="W172" s="26"/>
    </row>
    <row r="173" spans="1:23" s="1" customFormat="1" ht="13.5" customHeight="1">
      <c r="A173" s="8" t="s">
        <v>37</v>
      </c>
      <c r="B173" s="9" t="s">
        <v>183</v>
      </c>
      <c r="C173" s="27" t="s">
        <v>207</v>
      </c>
      <c r="D173" s="27"/>
      <c r="E173" s="9" t="s">
        <v>77</v>
      </c>
      <c r="F173" s="23">
        <f>1900000</f>
        <v>1900000</v>
      </c>
      <c r="G173" s="23"/>
      <c r="H173" s="23"/>
      <c r="I173" s="23"/>
      <c r="J173" s="22" t="s">
        <v>0</v>
      </c>
      <c r="K173" s="22"/>
      <c r="L173" s="22"/>
      <c r="M173" s="25" t="s">
        <v>0</v>
      </c>
      <c r="N173" s="25"/>
      <c r="O173" s="25"/>
      <c r="P173" s="25"/>
      <c r="Q173" s="25"/>
      <c r="R173" s="25"/>
      <c r="S173" s="26" t="s">
        <v>0</v>
      </c>
      <c r="T173" s="26"/>
      <c r="U173" s="26"/>
      <c r="V173" s="26"/>
      <c r="W173" s="26"/>
    </row>
    <row r="174" spans="1:23" s="1" customFormat="1" ht="13.5" customHeight="1">
      <c r="A174" s="22" t="s">
        <v>208</v>
      </c>
      <c r="B174" s="22"/>
      <c r="C174" s="22"/>
      <c r="D174" s="22"/>
      <c r="E174" s="22"/>
      <c r="F174" s="23">
        <f>15285938.13</f>
        <v>15285938.13</v>
      </c>
      <c r="G174" s="23"/>
      <c r="H174" s="23"/>
      <c r="I174" s="23"/>
      <c r="J174" s="24" t="s">
        <v>38</v>
      </c>
      <c r="K174" s="24"/>
      <c r="L174" s="24"/>
      <c r="M174" s="23">
        <f>8799324</f>
        <v>8799324</v>
      </c>
      <c r="N174" s="23"/>
      <c r="O174" s="23"/>
      <c r="P174" s="23"/>
      <c r="Q174" s="23"/>
      <c r="R174" s="23"/>
      <c r="S174" s="28">
        <f>8794024</f>
        <v>8794024</v>
      </c>
      <c r="T174" s="28"/>
      <c r="U174" s="28"/>
      <c r="V174" s="28"/>
      <c r="W174" s="28"/>
    </row>
    <row r="175" spans="1:23" s="1" customFormat="1" ht="24" customHeight="1">
      <c r="A175" s="22" t="s">
        <v>209</v>
      </c>
      <c r="B175" s="22"/>
      <c r="C175" s="22"/>
      <c r="D175" s="22"/>
      <c r="E175" s="22"/>
      <c r="F175" s="23">
        <f>1452225.95</f>
        <v>1452225.95</v>
      </c>
      <c r="G175" s="23"/>
      <c r="H175" s="23"/>
      <c r="I175" s="23"/>
      <c r="J175" s="24" t="s">
        <v>38</v>
      </c>
      <c r="K175" s="24"/>
      <c r="L175" s="24"/>
      <c r="M175" s="25" t="s">
        <v>0</v>
      </c>
      <c r="N175" s="25"/>
      <c r="O175" s="25"/>
      <c r="P175" s="25"/>
      <c r="Q175" s="25"/>
      <c r="R175" s="25"/>
      <c r="S175" s="26" t="s">
        <v>0</v>
      </c>
      <c r="T175" s="26"/>
      <c r="U175" s="26"/>
      <c r="V175" s="26"/>
      <c r="W175" s="26"/>
    </row>
    <row r="176" spans="1:23" s="1" customFormat="1" ht="13.5" customHeight="1">
      <c r="A176" s="8" t="s">
        <v>37</v>
      </c>
      <c r="B176" s="9" t="s">
        <v>183</v>
      </c>
      <c r="C176" s="27" t="s">
        <v>210</v>
      </c>
      <c r="D176" s="27"/>
      <c r="E176" s="9" t="s">
        <v>198</v>
      </c>
      <c r="F176" s="23">
        <f>1452225.95</f>
        <v>1452225.95</v>
      </c>
      <c r="G176" s="23"/>
      <c r="H176" s="23"/>
      <c r="I176" s="23"/>
      <c r="J176" s="22" t="s">
        <v>0</v>
      </c>
      <c r="K176" s="22"/>
      <c r="L176" s="22"/>
      <c r="M176" s="25" t="s">
        <v>0</v>
      </c>
      <c r="N176" s="25"/>
      <c r="O176" s="25"/>
      <c r="P176" s="25"/>
      <c r="Q176" s="25"/>
      <c r="R176" s="25"/>
      <c r="S176" s="26" t="s">
        <v>0</v>
      </c>
      <c r="T176" s="26"/>
      <c r="U176" s="26"/>
      <c r="V176" s="26"/>
      <c r="W176" s="26"/>
    </row>
    <row r="177" spans="1:23" s="1" customFormat="1" ht="24" customHeight="1">
      <c r="A177" s="22" t="s">
        <v>211</v>
      </c>
      <c r="B177" s="22"/>
      <c r="C177" s="22"/>
      <c r="D177" s="22"/>
      <c r="E177" s="22"/>
      <c r="F177" s="23">
        <f>13538712.18</f>
        <v>13538712.18</v>
      </c>
      <c r="G177" s="23"/>
      <c r="H177" s="23"/>
      <c r="I177" s="23"/>
      <c r="J177" s="24" t="s">
        <v>38</v>
      </c>
      <c r="K177" s="24"/>
      <c r="L177" s="24"/>
      <c r="M177" s="23">
        <f>8799324</f>
        <v>8799324</v>
      </c>
      <c r="N177" s="23"/>
      <c r="O177" s="23"/>
      <c r="P177" s="23"/>
      <c r="Q177" s="23"/>
      <c r="R177" s="23"/>
      <c r="S177" s="28">
        <f>8794024</f>
        <v>8794024</v>
      </c>
      <c r="T177" s="28"/>
      <c r="U177" s="28"/>
      <c r="V177" s="28"/>
      <c r="W177" s="28"/>
    </row>
    <row r="178" spans="1:23" s="1" customFormat="1" ht="13.5" customHeight="1">
      <c r="A178" s="8" t="s">
        <v>37</v>
      </c>
      <c r="B178" s="9" t="s">
        <v>183</v>
      </c>
      <c r="C178" s="27" t="s">
        <v>210</v>
      </c>
      <c r="D178" s="27"/>
      <c r="E178" s="9" t="s">
        <v>77</v>
      </c>
      <c r="F178" s="23">
        <f>13538712.18</f>
        <v>13538712.18</v>
      </c>
      <c r="G178" s="23"/>
      <c r="H178" s="23"/>
      <c r="I178" s="23"/>
      <c r="J178" s="22" t="s">
        <v>0</v>
      </c>
      <c r="K178" s="22"/>
      <c r="L178" s="22"/>
      <c r="M178" s="23">
        <f>8799324</f>
        <v>8799324</v>
      </c>
      <c r="N178" s="23"/>
      <c r="O178" s="23"/>
      <c r="P178" s="23"/>
      <c r="Q178" s="23"/>
      <c r="R178" s="23"/>
      <c r="S178" s="28">
        <f>8794024</f>
        <v>8794024</v>
      </c>
      <c r="T178" s="28"/>
      <c r="U178" s="28"/>
      <c r="V178" s="28"/>
      <c r="W178" s="28"/>
    </row>
    <row r="179" spans="1:23" s="1" customFormat="1" ht="24" customHeight="1">
      <c r="A179" s="22" t="s">
        <v>212</v>
      </c>
      <c r="B179" s="22"/>
      <c r="C179" s="22"/>
      <c r="D179" s="22"/>
      <c r="E179" s="22"/>
      <c r="F179" s="23">
        <f>295000</f>
        <v>295000</v>
      </c>
      <c r="G179" s="23"/>
      <c r="H179" s="23"/>
      <c r="I179" s="23"/>
      <c r="J179" s="24" t="s">
        <v>38</v>
      </c>
      <c r="K179" s="24"/>
      <c r="L179" s="24"/>
      <c r="M179" s="25" t="s">
        <v>0</v>
      </c>
      <c r="N179" s="25"/>
      <c r="O179" s="25"/>
      <c r="P179" s="25"/>
      <c r="Q179" s="25"/>
      <c r="R179" s="25"/>
      <c r="S179" s="26" t="s">
        <v>0</v>
      </c>
      <c r="T179" s="26"/>
      <c r="U179" s="26"/>
      <c r="V179" s="26"/>
      <c r="W179" s="26"/>
    </row>
    <row r="180" spans="1:23" s="1" customFormat="1" ht="13.5" customHeight="1">
      <c r="A180" s="8" t="s">
        <v>37</v>
      </c>
      <c r="B180" s="9" t="s">
        <v>183</v>
      </c>
      <c r="C180" s="27" t="s">
        <v>210</v>
      </c>
      <c r="D180" s="27"/>
      <c r="E180" s="9" t="s">
        <v>201</v>
      </c>
      <c r="F180" s="23">
        <f>295000</f>
        <v>295000</v>
      </c>
      <c r="G180" s="23"/>
      <c r="H180" s="23"/>
      <c r="I180" s="23"/>
      <c r="J180" s="22" t="s">
        <v>0</v>
      </c>
      <c r="K180" s="22"/>
      <c r="L180" s="22"/>
      <c r="M180" s="25" t="s">
        <v>0</v>
      </c>
      <c r="N180" s="25"/>
      <c r="O180" s="25"/>
      <c r="P180" s="25"/>
      <c r="Q180" s="25"/>
      <c r="R180" s="25"/>
      <c r="S180" s="26" t="s">
        <v>0</v>
      </c>
      <c r="T180" s="26"/>
      <c r="U180" s="26"/>
      <c r="V180" s="26"/>
      <c r="W180" s="26"/>
    </row>
    <row r="181" spans="1:23" s="1" customFormat="1" ht="13.5" customHeight="1">
      <c r="A181" s="22" t="s">
        <v>213</v>
      </c>
      <c r="B181" s="22"/>
      <c r="C181" s="22"/>
      <c r="D181" s="22"/>
      <c r="E181" s="22"/>
      <c r="F181" s="23">
        <f>796397.94</f>
        <v>796397.94</v>
      </c>
      <c r="G181" s="23"/>
      <c r="H181" s="23"/>
      <c r="I181" s="23"/>
      <c r="J181" s="24" t="s">
        <v>38</v>
      </c>
      <c r="K181" s="24"/>
      <c r="L181" s="24"/>
      <c r="M181" s="25" t="s">
        <v>0</v>
      </c>
      <c r="N181" s="25"/>
      <c r="O181" s="25"/>
      <c r="P181" s="25"/>
      <c r="Q181" s="25"/>
      <c r="R181" s="25"/>
      <c r="S181" s="26" t="s">
        <v>0</v>
      </c>
      <c r="T181" s="26"/>
      <c r="U181" s="26"/>
      <c r="V181" s="26"/>
      <c r="W181" s="26"/>
    </row>
    <row r="182" spans="1:23" s="1" customFormat="1" ht="13.5" customHeight="1">
      <c r="A182" s="22" t="s">
        <v>214</v>
      </c>
      <c r="B182" s="22"/>
      <c r="C182" s="22"/>
      <c r="D182" s="22"/>
      <c r="E182" s="22"/>
      <c r="F182" s="23">
        <f>796397.94</f>
        <v>796397.94</v>
      </c>
      <c r="G182" s="23"/>
      <c r="H182" s="23"/>
      <c r="I182" s="23"/>
      <c r="J182" s="24" t="s">
        <v>38</v>
      </c>
      <c r="K182" s="24"/>
      <c r="L182" s="24"/>
      <c r="M182" s="25" t="s">
        <v>0</v>
      </c>
      <c r="N182" s="25"/>
      <c r="O182" s="25"/>
      <c r="P182" s="25"/>
      <c r="Q182" s="25"/>
      <c r="R182" s="25"/>
      <c r="S182" s="26" t="s">
        <v>0</v>
      </c>
      <c r="T182" s="26"/>
      <c r="U182" s="26"/>
      <c r="V182" s="26"/>
      <c r="W182" s="26"/>
    </row>
    <row r="183" spans="1:23" s="1" customFormat="1" ht="24" customHeight="1">
      <c r="A183" s="22" t="s">
        <v>215</v>
      </c>
      <c r="B183" s="22"/>
      <c r="C183" s="22"/>
      <c r="D183" s="22"/>
      <c r="E183" s="22"/>
      <c r="F183" s="23">
        <f>796397.94</f>
        <v>796397.94</v>
      </c>
      <c r="G183" s="23"/>
      <c r="H183" s="23"/>
      <c r="I183" s="23"/>
      <c r="J183" s="24" t="s">
        <v>38</v>
      </c>
      <c r="K183" s="24"/>
      <c r="L183" s="24"/>
      <c r="M183" s="25" t="s">
        <v>0</v>
      </c>
      <c r="N183" s="25"/>
      <c r="O183" s="25"/>
      <c r="P183" s="25"/>
      <c r="Q183" s="25"/>
      <c r="R183" s="25"/>
      <c r="S183" s="26" t="s">
        <v>0</v>
      </c>
      <c r="T183" s="26"/>
      <c r="U183" s="26"/>
      <c r="V183" s="26"/>
      <c r="W183" s="26"/>
    </row>
    <row r="184" spans="1:23" s="1" customFormat="1" ht="13.5" customHeight="1">
      <c r="A184" s="8" t="s">
        <v>37</v>
      </c>
      <c r="B184" s="9" t="s">
        <v>183</v>
      </c>
      <c r="C184" s="27" t="s">
        <v>69</v>
      </c>
      <c r="D184" s="27"/>
      <c r="E184" s="9" t="s">
        <v>70</v>
      </c>
      <c r="F184" s="23">
        <f>796397.94</f>
        <v>796397.94</v>
      </c>
      <c r="G184" s="23"/>
      <c r="H184" s="23"/>
      <c r="I184" s="23"/>
      <c r="J184" s="22" t="s">
        <v>0</v>
      </c>
      <c r="K184" s="22"/>
      <c r="L184" s="22"/>
      <c r="M184" s="25" t="s">
        <v>0</v>
      </c>
      <c r="N184" s="25"/>
      <c r="O184" s="25"/>
      <c r="P184" s="25"/>
      <c r="Q184" s="25"/>
      <c r="R184" s="25"/>
      <c r="S184" s="26" t="s">
        <v>0</v>
      </c>
      <c r="T184" s="26"/>
      <c r="U184" s="26"/>
      <c r="V184" s="26"/>
      <c r="W184" s="26"/>
    </row>
    <row r="185" spans="1:23" s="1" customFormat="1" ht="13.5" customHeight="1">
      <c r="A185" s="22" t="s">
        <v>216</v>
      </c>
      <c r="B185" s="22"/>
      <c r="C185" s="22"/>
      <c r="D185" s="22"/>
      <c r="E185" s="22"/>
      <c r="F185" s="23">
        <f>105425.8</f>
        <v>105425.8</v>
      </c>
      <c r="G185" s="23"/>
      <c r="H185" s="23"/>
      <c r="I185" s="23"/>
      <c r="J185" s="24" t="s">
        <v>38</v>
      </c>
      <c r="K185" s="24"/>
      <c r="L185" s="24"/>
      <c r="M185" s="23">
        <f>6002.4</f>
        <v>6002.4</v>
      </c>
      <c r="N185" s="23"/>
      <c r="O185" s="23"/>
      <c r="P185" s="23"/>
      <c r="Q185" s="23"/>
      <c r="R185" s="23"/>
      <c r="S185" s="28">
        <f>6002.4</f>
        <v>6002.4</v>
      </c>
      <c r="T185" s="28"/>
      <c r="U185" s="28"/>
      <c r="V185" s="28"/>
      <c r="W185" s="28"/>
    </row>
    <row r="186" spans="1:23" s="1" customFormat="1" ht="13.5" customHeight="1">
      <c r="A186" s="22" t="s">
        <v>217</v>
      </c>
      <c r="B186" s="22"/>
      <c r="C186" s="22"/>
      <c r="D186" s="22"/>
      <c r="E186" s="22"/>
      <c r="F186" s="23">
        <f>105425.8</f>
        <v>105425.8</v>
      </c>
      <c r="G186" s="23"/>
      <c r="H186" s="23"/>
      <c r="I186" s="23"/>
      <c r="J186" s="24" t="s">
        <v>38</v>
      </c>
      <c r="K186" s="24"/>
      <c r="L186" s="24"/>
      <c r="M186" s="23">
        <f>6002.4</f>
        <v>6002.4</v>
      </c>
      <c r="N186" s="23"/>
      <c r="O186" s="23"/>
      <c r="P186" s="23"/>
      <c r="Q186" s="23"/>
      <c r="R186" s="23"/>
      <c r="S186" s="28">
        <f>6002.4</f>
        <v>6002.4</v>
      </c>
      <c r="T186" s="28"/>
      <c r="U186" s="28"/>
      <c r="V186" s="28"/>
      <c r="W186" s="28"/>
    </row>
    <row r="187" spans="1:23" s="1" customFormat="1" ht="13.5" customHeight="1">
      <c r="A187" s="22" t="s">
        <v>218</v>
      </c>
      <c r="B187" s="22"/>
      <c r="C187" s="22"/>
      <c r="D187" s="22"/>
      <c r="E187" s="22"/>
      <c r="F187" s="23">
        <f>105425.8</f>
        <v>105425.8</v>
      </c>
      <c r="G187" s="23"/>
      <c r="H187" s="23"/>
      <c r="I187" s="23"/>
      <c r="J187" s="24" t="s">
        <v>38</v>
      </c>
      <c r="K187" s="24"/>
      <c r="L187" s="24"/>
      <c r="M187" s="23">
        <f>6002.4</f>
        <v>6002.4</v>
      </c>
      <c r="N187" s="23"/>
      <c r="O187" s="23"/>
      <c r="P187" s="23"/>
      <c r="Q187" s="23"/>
      <c r="R187" s="23"/>
      <c r="S187" s="28">
        <f>6002.4</f>
        <v>6002.4</v>
      </c>
      <c r="T187" s="28"/>
      <c r="U187" s="28"/>
      <c r="V187" s="28"/>
      <c r="W187" s="28"/>
    </row>
    <row r="188" spans="1:23" s="1" customFormat="1" ht="13.5" customHeight="1">
      <c r="A188" s="22" t="s">
        <v>219</v>
      </c>
      <c r="B188" s="22"/>
      <c r="C188" s="22"/>
      <c r="D188" s="22"/>
      <c r="E188" s="22"/>
      <c r="F188" s="23">
        <f>6002.4</f>
        <v>6002.4</v>
      </c>
      <c r="G188" s="23"/>
      <c r="H188" s="23"/>
      <c r="I188" s="23"/>
      <c r="J188" s="24" t="s">
        <v>38</v>
      </c>
      <c r="K188" s="24"/>
      <c r="L188" s="24"/>
      <c r="M188" s="23">
        <f>6002.4</f>
        <v>6002.4</v>
      </c>
      <c r="N188" s="23"/>
      <c r="O188" s="23"/>
      <c r="P188" s="23"/>
      <c r="Q188" s="23"/>
      <c r="R188" s="23"/>
      <c r="S188" s="28">
        <f>6002.4</f>
        <v>6002.4</v>
      </c>
      <c r="T188" s="28"/>
      <c r="U188" s="28"/>
      <c r="V188" s="28"/>
      <c r="W188" s="28"/>
    </row>
    <row r="189" spans="1:23" s="1" customFormat="1" ht="24" customHeight="1">
      <c r="A189" s="22" t="s">
        <v>220</v>
      </c>
      <c r="B189" s="22"/>
      <c r="C189" s="22"/>
      <c r="D189" s="22"/>
      <c r="E189" s="22"/>
      <c r="F189" s="23">
        <f>4610.14</f>
        <v>4610.14</v>
      </c>
      <c r="G189" s="23"/>
      <c r="H189" s="23"/>
      <c r="I189" s="23"/>
      <c r="J189" s="24" t="s">
        <v>38</v>
      </c>
      <c r="K189" s="24"/>
      <c r="L189" s="24"/>
      <c r="M189" s="23">
        <f>4610.14</f>
        <v>4610.14</v>
      </c>
      <c r="N189" s="23"/>
      <c r="O189" s="23"/>
      <c r="P189" s="23"/>
      <c r="Q189" s="23"/>
      <c r="R189" s="23"/>
      <c r="S189" s="28">
        <f>4610.14</f>
        <v>4610.14</v>
      </c>
      <c r="T189" s="28"/>
      <c r="U189" s="28"/>
      <c r="V189" s="28"/>
      <c r="W189" s="28"/>
    </row>
    <row r="190" spans="1:23" s="1" customFormat="1" ht="13.5" customHeight="1">
      <c r="A190" s="8" t="s">
        <v>37</v>
      </c>
      <c r="B190" s="9" t="s">
        <v>221</v>
      </c>
      <c r="C190" s="27" t="s">
        <v>222</v>
      </c>
      <c r="D190" s="27"/>
      <c r="E190" s="9" t="s">
        <v>46</v>
      </c>
      <c r="F190" s="23">
        <f>4610.14</f>
        <v>4610.14</v>
      </c>
      <c r="G190" s="23"/>
      <c r="H190" s="23"/>
      <c r="I190" s="23"/>
      <c r="J190" s="22" t="s">
        <v>0</v>
      </c>
      <c r="K190" s="22"/>
      <c r="L190" s="22"/>
      <c r="M190" s="23">
        <f>4610.14</f>
        <v>4610.14</v>
      </c>
      <c r="N190" s="23"/>
      <c r="O190" s="23"/>
      <c r="P190" s="23"/>
      <c r="Q190" s="23"/>
      <c r="R190" s="23"/>
      <c r="S190" s="28">
        <f>4610.14</f>
        <v>4610.14</v>
      </c>
      <c r="T190" s="28"/>
      <c r="U190" s="28"/>
      <c r="V190" s="28"/>
      <c r="W190" s="28"/>
    </row>
    <row r="191" spans="1:23" s="1" customFormat="1" ht="24" customHeight="1">
      <c r="A191" s="22" t="s">
        <v>223</v>
      </c>
      <c r="B191" s="22"/>
      <c r="C191" s="22"/>
      <c r="D191" s="22"/>
      <c r="E191" s="22"/>
      <c r="F191" s="23">
        <f>1392.26</f>
        <v>1392.26</v>
      </c>
      <c r="G191" s="23"/>
      <c r="H191" s="23"/>
      <c r="I191" s="23"/>
      <c r="J191" s="24" t="s">
        <v>38</v>
      </c>
      <c r="K191" s="24"/>
      <c r="L191" s="24"/>
      <c r="M191" s="23">
        <f>1392.26</f>
        <v>1392.26</v>
      </c>
      <c r="N191" s="23"/>
      <c r="O191" s="23"/>
      <c r="P191" s="23"/>
      <c r="Q191" s="23"/>
      <c r="R191" s="23"/>
      <c r="S191" s="28">
        <f>1392.26</f>
        <v>1392.26</v>
      </c>
      <c r="T191" s="28"/>
      <c r="U191" s="28"/>
      <c r="V191" s="28"/>
      <c r="W191" s="28"/>
    </row>
    <row r="192" spans="1:23" s="1" customFormat="1" ht="13.5" customHeight="1">
      <c r="A192" s="8" t="s">
        <v>37</v>
      </c>
      <c r="B192" s="9" t="s">
        <v>221</v>
      </c>
      <c r="C192" s="27" t="s">
        <v>222</v>
      </c>
      <c r="D192" s="27"/>
      <c r="E192" s="9" t="s">
        <v>48</v>
      </c>
      <c r="F192" s="23">
        <f>1392.26</f>
        <v>1392.26</v>
      </c>
      <c r="G192" s="23"/>
      <c r="H192" s="23"/>
      <c r="I192" s="23"/>
      <c r="J192" s="22" t="s">
        <v>0</v>
      </c>
      <c r="K192" s="22"/>
      <c r="L192" s="22"/>
      <c r="M192" s="23">
        <f>1392.26</f>
        <v>1392.26</v>
      </c>
      <c r="N192" s="23"/>
      <c r="O192" s="23"/>
      <c r="P192" s="23"/>
      <c r="Q192" s="23"/>
      <c r="R192" s="23"/>
      <c r="S192" s="28">
        <f>1392.26</f>
        <v>1392.26</v>
      </c>
      <c r="T192" s="28"/>
      <c r="U192" s="28"/>
      <c r="V192" s="28"/>
      <c r="W192" s="28"/>
    </row>
    <row r="193" spans="1:23" s="1" customFormat="1" ht="13.5" customHeight="1">
      <c r="A193" s="22" t="s">
        <v>224</v>
      </c>
      <c r="B193" s="22"/>
      <c r="C193" s="22"/>
      <c r="D193" s="22"/>
      <c r="E193" s="22"/>
      <c r="F193" s="23">
        <f>99423.4</f>
        <v>99423.4</v>
      </c>
      <c r="G193" s="23"/>
      <c r="H193" s="23"/>
      <c r="I193" s="23"/>
      <c r="J193" s="24" t="s">
        <v>38</v>
      </c>
      <c r="K193" s="24"/>
      <c r="L193" s="24"/>
      <c r="M193" s="25" t="s">
        <v>0</v>
      </c>
      <c r="N193" s="25"/>
      <c r="O193" s="25"/>
      <c r="P193" s="25"/>
      <c r="Q193" s="25"/>
      <c r="R193" s="25"/>
      <c r="S193" s="26" t="s">
        <v>0</v>
      </c>
      <c r="T193" s="26"/>
      <c r="U193" s="26"/>
      <c r="V193" s="26"/>
      <c r="W193" s="26"/>
    </row>
    <row r="194" spans="1:23" s="1" customFormat="1" ht="24" customHeight="1">
      <c r="A194" s="22" t="s">
        <v>225</v>
      </c>
      <c r="B194" s="22"/>
      <c r="C194" s="22"/>
      <c r="D194" s="22"/>
      <c r="E194" s="22"/>
      <c r="F194" s="23">
        <f>99423.4</f>
        <v>99423.4</v>
      </c>
      <c r="G194" s="23"/>
      <c r="H194" s="23"/>
      <c r="I194" s="23"/>
      <c r="J194" s="24" t="s">
        <v>38</v>
      </c>
      <c r="K194" s="24"/>
      <c r="L194" s="24"/>
      <c r="M194" s="25" t="s">
        <v>0</v>
      </c>
      <c r="N194" s="25"/>
      <c r="O194" s="25"/>
      <c r="P194" s="25"/>
      <c r="Q194" s="25"/>
      <c r="R194" s="25"/>
      <c r="S194" s="26" t="s">
        <v>0</v>
      </c>
      <c r="T194" s="26"/>
      <c r="U194" s="26"/>
      <c r="V194" s="26"/>
      <c r="W194" s="26"/>
    </row>
    <row r="195" spans="1:23" s="1" customFormat="1" ht="13.5" customHeight="1">
      <c r="A195" s="8" t="s">
        <v>37</v>
      </c>
      <c r="B195" s="9" t="s">
        <v>221</v>
      </c>
      <c r="C195" s="27" t="s">
        <v>144</v>
      </c>
      <c r="D195" s="27"/>
      <c r="E195" s="9" t="s">
        <v>77</v>
      </c>
      <c r="F195" s="23">
        <f>99423.4</f>
        <v>99423.4</v>
      </c>
      <c r="G195" s="23"/>
      <c r="H195" s="23"/>
      <c r="I195" s="23"/>
      <c r="J195" s="22" t="s">
        <v>0</v>
      </c>
      <c r="K195" s="22"/>
      <c r="L195" s="22"/>
      <c r="M195" s="25" t="s">
        <v>0</v>
      </c>
      <c r="N195" s="25"/>
      <c r="O195" s="25"/>
      <c r="P195" s="25"/>
      <c r="Q195" s="25"/>
      <c r="R195" s="25"/>
      <c r="S195" s="26" t="s">
        <v>0</v>
      </c>
      <c r="T195" s="26"/>
      <c r="U195" s="26"/>
      <c r="V195" s="26"/>
      <c r="W195" s="26"/>
    </row>
    <row r="196" spans="1:23" s="1" customFormat="1" ht="13.5" customHeight="1">
      <c r="A196" s="22" t="s">
        <v>226</v>
      </c>
      <c r="B196" s="22"/>
      <c r="C196" s="22"/>
      <c r="D196" s="22"/>
      <c r="E196" s="22"/>
      <c r="F196" s="23">
        <f>865648</f>
        <v>865648</v>
      </c>
      <c r="G196" s="23"/>
      <c r="H196" s="23"/>
      <c r="I196" s="23"/>
      <c r="J196" s="24" t="s">
        <v>38</v>
      </c>
      <c r="K196" s="24"/>
      <c r="L196" s="24"/>
      <c r="M196" s="23">
        <f aca="true" t="shared" si="0" ref="M196:M201">250000</f>
        <v>250000</v>
      </c>
      <c r="N196" s="23"/>
      <c r="O196" s="23"/>
      <c r="P196" s="23"/>
      <c r="Q196" s="23"/>
      <c r="R196" s="23"/>
      <c r="S196" s="28">
        <f aca="true" t="shared" si="1" ref="S196:S201">250000</f>
        <v>250000</v>
      </c>
      <c r="T196" s="28"/>
      <c r="U196" s="28"/>
      <c r="V196" s="28"/>
      <c r="W196" s="28"/>
    </row>
    <row r="197" spans="1:23" s="1" customFormat="1" ht="13.5" customHeight="1">
      <c r="A197" s="22" t="s">
        <v>227</v>
      </c>
      <c r="B197" s="22"/>
      <c r="C197" s="22"/>
      <c r="D197" s="22"/>
      <c r="E197" s="22"/>
      <c r="F197" s="23">
        <f>865648</f>
        <v>865648</v>
      </c>
      <c r="G197" s="23"/>
      <c r="H197" s="23"/>
      <c r="I197" s="23"/>
      <c r="J197" s="24" t="s">
        <v>38</v>
      </c>
      <c r="K197" s="24"/>
      <c r="L197" s="24"/>
      <c r="M197" s="23">
        <f t="shared" si="0"/>
        <v>250000</v>
      </c>
      <c r="N197" s="23"/>
      <c r="O197" s="23"/>
      <c r="P197" s="23"/>
      <c r="Q197" s="23"/>
      <c r="R197" s="23"/>
      <c r="S197" s="28">
        <f t="shared" si="1"/>
        <v>250000</v>
      </c>
      <c r="T197" s="28"/>
      <c r="U197" s="28"/>
      <c r="V197" s="28"/>
      <c r="W197" s="28"/>
    </row>
    <row r="198" spans="1:23" s="1" customFormat="1" ht="13.5" customHeight="1">
      <c r="A198" s="22" t="s">
        <v>228</v>
      </c>
      <c r="B198" s="22"/>
      <c r="C198" s="22"/>
      <c r="D198" s="22"/>
      <c r="E198" s="22"/>
      <c r="F198" s="23">
        <f>250000</f>
        <v>250000</v>
      </c>
      <c r="G198" s="23"/>
      <c r="H198" s="23"/>
      <c r="I198" s="23"/>
      <c r="J198" s="24" t="s">
        <v>38</v>
      </c>
      <c r="K198" s="24"/>
      <c r="L198" s="24"/>
      <c r="M198" s="23">
        <f t="shared" si="0"/>
        <v>250000</v>
      </c>
      <c r="N198" s="23"/>
      <c r="O198" s="23"/>
      <c r="P198" s="23"/>
      <c r="Q198" s="23"/>
      <c r="R198" s="23"/>
      <c r="S198" s="28">
        <f t="shared" si="1"/>
        <v>250000</v>
      </c>
      <c r="T198" s="28"/>
      <c r="U198" s="28"/>
      <c r="V198" s="28"/>
      <c r="W198" s="28"/>
    </row>
    <row r="199" spans="1:23" s="1" customFormat="1" ht="13.5" customHeight="1">
      <c r="A199" s="22" t="s">
        <v>229</v>
      </c>
      <c r="B199" s="22"/>
      <c r="C199" s="22"/>
      <c r="D199" s="22"/>
      <c r="E199" s="22"/>
      <c r="F199" s="23">
        <f>250000</f>
        <v>250000</v>
      </c>
      <c r="G199" s="23"/>
      <c r="H199" s="23"/>
      <c r="I199" s="23"/>
      <c r="J199" s="24" t="s">
        <v>38</v>
      </c>
      <c r="K199" s="24"/>
      <c r="L199" s="24"/>
      <c r="M199" s="23">
        <f t="shared" si="0"/>
        <v>250000</v>
      </c>
      <c r="N199" s="23"/>
      <c r="O199" s="23"/>
      <c r="P199" s="23"/>
      <c r="Q199" s="23"/>
      <c r="R199" s="23"/>
      <c r="S199" s="28">
        <f t="shared" si="1"/>
        <v>250000</v>
      </c>
      <c r="T199" s="28"/>
      <c r="U199" s="28"/>
      <c r="V199" s="28"/>
      <c r="W199" s="28"/>
    </row>
    <row r="200" spans="1:23" s="1" customFormat="1" ht="24" customHeight="1">
      <c r="A200" s="22" t="s">
        <v>230</v>
      </c>
      <c r="B200" s="22"/>
      <c r="C200" s="22"/>
      <c r="D200" s="22"/>
      <c r="E200" s="22"/>
      <c r="F200" s="23">
        <f>250000</f>
        <v>250000</v>
      </c>
      <c r="G200" s="23"/>
      <c r="H200" s="23"/>
      <c r="I200" s="23"/>
      <c r="J200" s="24" t="s">
        <v>38</v>
      </c>
      <c r="K200" s="24"/>
      <c r="L200" s="24"/>
      <c r="M200" s="23">
        <f t="shared" si="0"/>
        <v>250000</v>
      </c>
      <c r="N200" s="23"/>
      <c r="O200" s="23"/>
      <c r="P200" s="23"/>
      <c r="Q200" s="23"/>
      <c r="R200" s="23"/>
      <c r="S200" s="28">
        <f t="shared" si="1"/>
        <v>250000</v>
      </c>
      <c r="T200" s="28"/>
      <c r="U200" s="28"/>
      <c r="V200" s="28"/>
      <c r="W200" s="28"/>
    </row>
    <row r="201" spans="1:23" s="1" customFormat="1" ht="13.5" customHeight="1">
      <c r="A201" s="8" t="s">
        <v>37</v>
      </c>
      <c r="B201" s="9" t="s">
        <v>231</v>
      </c>
      <c r="C201" s="27" t="s">
        <v>232</v>
      </c>
      <c r="D201" s="27"/>
      <c r="E201" s="9" t="s">
        <v>233</v>
      </c>
      <c r="F201" s="23">
        <f>250000</f>
        <v>250000</v>
      </c>
      <c r="G201" s="23"/>
      <c r="H201" s="23"/>
      <c r="I201" s="23"/>
      <c r="J201" s="22" t="s">
        <v>0</v>
      </c>
      <c r="K201" s="22"/>
      <c r="L201" s="22"/>
      <c r="M201" s="23">
        <f t="shared" si="0"/>
        <v>250000</v>
      </c>
      <c r="N201" s="23"/>
      <c r="O201" s="23"/>
      <c r="P201" s="23"/>
      <c r="Q201" s="23"/>
      <c r="R201" s="23"/>
      <c r="S201" s="28">
        <f t="shared" si="1"/>
        <v>250000</v>
      </c>
      <c r="T201" s="28"/>
      <c r="U201" s="28"/>
      <c r="V201" s="28"/>
      <c r="W201" s="28"/>
    </row>
    <row r="202" spans="1:23" s="1" customFormat="1" ht="13.5" customHeight="1">
      <c r="A202" s="22" t="s">
        <v>234</v>
      </c>
      <c r="B202" s="22"/>
      <c r="C202" s="22"/>
      <c r="D202" s="22"/>
      <c r="E202" s="22"/>
      <c r="F202" s="23">
        <f>615648</f>
        <v>615648</v>
      </c>
      <c r="G202" s="23"/>
      <c r="H202" s="23"/>
      <c r="I202" s="23"/>
      <c r="J202" s="24" t="s">
        <v>38</v>
      </c>
      <c r="K202" s="24"/>
      <c r="L202" s="24"/>
      <c r="M202" s="25" t="s">
        <v>0</v>
      </c>
      <c r="N202" s="25"/>
      <c r="O202" s="25"/>
      <c r="P202" s="25"/>
      <c r="Q202" s="25"/>
      <c r="R202" s="25"/>
      <c r="S202" s="26" t="s">
        <v>0</v>
      </c>
      <c r="T202" s="26"/>
      <c r="U202" s="26"/>
      <c r="V202" s="26"/>
      <c r="W202" s="26"/>
    </row>
    <row r="203" spans="1:23" s="1" customFormat="1" ht="13.5" customHeight="1">
      <c r="A203" s="22" t="s">
        <v>235</v>
      </c>
      <c r="B203" s="22"/>
      <c r="C203" s="22"/>
      <c r="D203" s="22"/>
      <c r="E203" s="22"/>
      <c r="F203" s="23">
        <f>538148</f>
        <v>538148</v>
      </c>
      <c r="G203" s="23"/>
      <c r="H203" s="23"/>
      <c r="I203" s="23"/>
      <c r="J203" s="24" t="s">
        <v>38</v>
      </c>
      <c r="K203" s="24"/>
      <c r="L203" s="24"/>
      <c r="M203" s="25" t="s">
        <v>0</v>
      </c>
      <c r="N203" s="25"/>
      <c r="O203" s="25"/>
      <c r="P203" s="25"/>
      <c r="Q203" s="25"/>
      <c r="R203" s="25"/>
      <c r="S203" s="26" t="s">
        <v>0</v>
      </c>
      <c r="T203" s="26"/>
      <c r="U203" s="26"/>
      <c r="V203" s="26"/>
      <c r="W203" s="26"/>
    </row>
    <row r="204" spans="1:23" s="1" customFormat="1" ht="24" customHeight="1">
      <c r="A204" s="22" t="s">
        <v>236</v>
      </c>
      <c r="B204" s="22"/>
      <c r="C204" s="22"/>
      <c r="D204" s="22"/>
      <c r="E204" s="22"/>
      <c r="F204" s="23">
        <f>538148</f>
        <v>538148</v>
      </c>
      <c r="G204" s="23"/>
      <c r="H204" s="23"/>
      <c r="I204" s="23"/>
      <c r="J204" s="24" t="s">
        <v>38</v>
      </c>
      <c r="K204" s="24"/>
      <c r="L204" s="24"/>
      <c r="M204" s="25" t="s">
        <v>0</v>
      </c>
      <c r="N204" s="25"/>
      <c r="O204" s="25"/>
      <c r="P204" s="25"/>
      <c r="Q204" s="25"/>
      <c r="R204" s="25"/>
      <c r="S204" s="26" t="s">
        <v>0</v>
      </c>
      <c r="T204" s="26"/>
      <c r="U204" s="26"/>
      <c r="V204" s="26"/>
      <c r="W204" s="26"/>
    </row>
    <row r="205" spans="1:23" s="1" customFormat="1" ht="13.5" customHeight="1">
      <c r="A205" s="8" t="s">
        <v>37</v>
      </c>
      <c r="B205" s="9" t="s">
        <v>231</v>
      </c>
      <c r="C205" s="27" t="s">
        <v>237</v>
      </c>
      <c r="D205" s="27"/>
      <c r="E205" s="9" t="s">
        <v>135</v>
      </c>
      <c r="F205" s="23">
        <f>538148</f>
        <v>538148</v>
      </c>
      <c r="G205" s="23"/>
      <c r="H205" s="23"/>
      <c r="I205" s="23"/>
      <c r="J205" s="22" t="s">
        <v>0</v>
      </c>
      <c r="K205" s="22"/>
      <c r="L205" s="22"/>
      <c r="M205" s="25" t="s">
        <v>0</v>
      </c>
      <c r="N205" s="25"/>
      <c r="O205" s="25"/>
      <c r="P205" s="25"/>
      <c r="Q205" s="25"/>
      <c r="R205" s="25"/>
      <c r="S205" s="26" t="s">
        <v>0</v>
      </c>
      <c r="T205" s="26"/>
      <c r="U205" s="26"/>
      <c r="V205" s="26"/>
      <c r="W205" s="26"/>
    </row>
    <row r="206" spans="1:23" s="1" customFormat="1" ht="13.5" customHeight="1">
      <c r="A206" s="22" t="s">
        <v>238</v>
      </c>
      <c r="B206" s="22"/>
      <c r="C206" s="22"/>
      <c r="D206" s="22"/>
      <c r="E206" s="22"/>
      <c r="F206" s="23">
        <f>77500</f>
        <v>77500</v>
      </c>
      <c r="G206" s="23"/>
      <c r="H206" s="23"/>
      <c r="I206" s="23"/>
      <c r="J206" s="24" t="s">
        <v>38</v>
      </c>
      <c r="K206" s="24"/>
      <c r="L206" s="24"/>
      <c r="M206" s="25" t="s">
        <v>0</v>
      </c>
      <c r="N206" s="25"/>
      <c r="O206" s="25"/>
      <c r="P206" s="25"/>
      <c r="Q206" s="25"/>
      <c r="R206" s="25"/>
      <c r="S206" s="26" t="s">
        <v>0</v>
      </c>
      <c r="T206" s="26"/>
      <c r="U206" s="26"/>
      <c r="V206" s="26"/>
      <c r="W206" s="26"/>
    </row>
    <row r="207" spans="1:23" s="1" customFormat="1" ht="24" customHeight="1">
      <c r="A207" s="22" t="s">
        <v>239</v>
      </c>
      <c r="B207" s="22"/>
      <c r="C207" s="22"/>
      <c r="D207" s="22"/>
      <c r="E207" s="22"/>
      <c r="F207" s="23">
        <f>77500</f>
        <v>77500</v>
      </c>
      <c r="G207" s="23"/>
      <c r="H207" s="23"/>
      <c r="I207" s="23"/>
      <c r="J207" s="24" t="s">
        <v>38</v>
      </c>
      <c r="K207" s="24"/>
      <c r="L207" s="24"/>
      <c r="M207" s="25" t="s">
        <v>0</v>
      </c>
      <c r="N207" s="25"/>
      <c r="O207" s="25"/>
      <c r="P207" s="25"/>
      <c r="Q207" s="25"/>
      <c r="R207" s="25"/>
      <c r="S207" s="26" t="s">
        <v>0</v>
      </c>
      <c r="T207" s="26"/>
      <c r="U207" s="26"/>
      <c r="V207" s="26"/>
      <c r="W207" s="26"/>
    </row>
    <row r="208" spans="1:23" s="1" customFormat="1" ht="13.5" customHeight="1">
      <c r="A208" s="8" t="s">
        <v>37</v>
      </c>
      <c r="B208" s="9" t="s">
        <v>231</v>
      </c>
      <c r="C208" s="27" t="s">
        <v>240</v>
      </c>
      <c r="D208" s="27"/>
      <c r="E208" s="9" t="s">
        <v>135</v>
      </c>
      <c r="F208" s="23">
        <f>77500</f>
        <v>77500</v>
      </c>
      <c r="G208" s="23"/>
      <c r="H208" s="23"/>
      <c r="I208" s="23"/>
      <c r="J208" s="22" t="s">
        <v>0</v>
      </c>
      <c r="K208" s="22"/>
      <c r="L208" s="22"/>
      <c r="M208" s="25" t="s">
        <v>0</v>
      </c>
      <c r="N208" s="25"/>
      <c r="O208" s="25"/>
      <c r="P208" s="25"/>
      <c r="Q208" s="25"/>
      <c r="R208" s="25"/>
      <c r="S208" s="26" t="s">
        <v>0</v>
      </c>
      <c r="T208" s="26"/>
      <c r="U208" s="26"/>
      <c r="V208" s="26"/>
      <c r="W208" s="26"/>
    </row>
    <row r="209" spans="1:23" s="1" customFormat="1" ht="13.5" customHeight="1">
      <c r="A209" s="22" t="s">
        <v>241</v>
      </c>
      <c r="B209" s="22"/>
      <c r="C209" s="22"/>
      <c r="D209" s="22"/>
      <c r="E209" s="22"/>
      <c r="F209" s="23">
        <f>38304946.6</f>
        <v>38304946.6</v>
      </c>
      <c r="G209" s="23"/>
      <c r="H209" s="23"/>
      <c r="I209" s="23"/>
      <c r="J209" s="24" t="s">
        <v>38</v>
      </c>
      <c r="K209" s="24"/>
      <c r="L209" s="24"/>
      <c r="M209" s="23">
        <f>33333900</f>
        <v>33333900</v>
      </c>
      <c r="N209" s="23"/>
      <c r="O209" s="23"/>
      <c r="P209" s="23"/>
      <c r="Q209" s="23"/>
      <c r="R209" s="23"/>
      <c r="S209" s="28">
        <f>33333900</f>
        <v>33333900</v>
      </c>
      <c r="T209" s="28"/>
      <c r="U209" s="28"/>
      <c r="V209" s="28"/>
      <c r="W209" s="28"/>
    </row>
    <row r="210" spans="1:23" s="1" customFormat="1" ht="13.5" customHeight="1">
      <c r="A210" s="22" t="s">
        <v>242</v>
      </c>
      <c r="B210" s="22"/>
      <c r="C210" s="22"/>
      <c r="D210" s="22"/>
      <c r="E210" s="22"/>
      <c r="F210" s="23">
        <f>38304946.6</f>
        <v>38304946.6</v>
      </c>
      <c r="G210" s="23"/>
      <c r="H210" s="23"/>
      <c r="I210" s="23"/>
      <c r="J210" s="24" t="s">
        <v>38</v>
      </c>
      <c r="K210" s="24"/>
      <c r="L210" s="24"/>
      <c r="M210" s="23">
        <f>33333900</f>
        <v>33333900</v>
      </c>
      <c r="N210" s="23"/>
      <c r="O210" s="23"/>
      <c r="P210" s="23"/>
      <c r="Q210" s="23"/>
      <c r="R210" s="23"/>
      <c r="S210" s="28">
        <f>33333900</f>
        <v>33333900</v>
      </c>
      <c r="T210" s="28"/>
      <c r="U210" s="28"/>
      <c r="V210" s="28"/>
      <c r="W210" s="28"/>
    </row>
    <row r="211" spans="1:23" s="1" customFormat="1" ht="13.5" customHeight="1">
      <c r="A211" s="22" t="s">
        <v>243</v>
      </c>
      <c r="B211" s="22"/>
      <c r="C211" s="22"/>
      <c r="D211" s="22"/>
      <c r="E211" s="22"/>
      <c r="F211" s="23">
        <f>36121190.88</f>
        <v>36121190.88</v>
      </c>
      <c r="G211" s="23"/>
      <c r="H211" s="23"/>
      <c r="I211" s="23"/>
      <c r="J211" s="24" t="s">
        <v>38</v>
      </c>
      <c r="K211" s="24"/>
      <c r="L211" s="24"/>
      <c r="M211" s="23">
        <f>33244000</f>
        <v>33244000</v>
      </c>
      <c r="N211" s="23"/>
      <c r="O211" s="23"/>
      <c r="P211" s="23"/>
      <c r="Q211" s="23"/>
      <c r="R211" s="23"/>
      <c r="S211" s="28">
        <f>33244000</f>
        <v>33244000</v>
      </c>
      <c r="T211" s="28"/>
      <c r="U211" s="28"/>
      <c r="V211" s="28"/>
      <c r="W211" s="28"/>
    </row>
    <row r="212" spans="1:23" s="1" customFormat="1" ht="13.5" customHeight="1">
      <c r="A212" s="22" t="s">
        <v>244</v>
      </c>
      <c r="B212" s="22"/>
      <c r="C212" s="22"/>
      <c r="D212" s="22"/>
      <c r="E212" s="22"/>
      <c r="F212" s="23">
        <f>6885100</f>
        <v>6885100</v>
      </c>
      <c r="G212" s="23"/>
      <c r="H212" s="23"/>
      <c r="I212" s="23"/>
      <c r="J212" s="24" t="s">
        <v>38</v>
      </c>
      <c r="K212" s="24"/>
      <c r="L212" s="24"/>
      <c r="M212" s="25" t="s">
        <v>0</v>
      </c>
      <c r="N212" s="25"/>
      <c r="O212" s="25"/>
      <c r="P212" s="25"/>
      <c r="Q212" s="25"/>
      <c r="R212" s="25"/>
      <c r="S212" s="26" t="s">
        <v>0</v>
      </c>
      <c r="T212" s="26"/>
      <c r="U212" s="26"/>
      <c r="V212" s="26"/>
      <c r="W212" s="26"/>
    </row>
    <row r="213" spans="1:23" s="1" customFormat="1" ht="24" customHeight="1">
      <c r="A213" s="22" t="s">
        <v>245</v>
      </c>
      <c r="B213" s="22"/>
      <c r="C213" s="22"/>
      <c r="D213" s="22"/>
      <c r="E213" s="22"/>
      <c r="F213" s="23">
        <f>6885100</f>
        <v>6885100</v>
      </c>
      <c r="G213" s="23"/>
      <c r="H213" s="23"/>
      <c r="I213" s="23"/>
      <c r="J213" s="24" t="s">
        <v>38</v>
      </c>
      <c r="K213" s="24"/>
      <c r="L213" s="24"/>
      <c r="M213" s="25" t="s">
        <v>0</v>
      </c>
      <c r="N213" s="25"/>
      <c r="O213" s="25"/>
      <c r="P213" s="25"/>
      <c r="Q213" s="25"/>
      <c r="R213" s="25"/>
      <c r="S213" s="26" t="s">
        <v>0</v>
      </c>
      <c r="T213" s="26"/>
      <c r="U213" s="26"/>
      <c r="V213" s="26"/>
      <c r="W213" s="26"/>
    </row>
    <row r="214" spans="1:23" s="1" customFormat="1" ht="13.5" customHeight="1">
      <c r="A214" s="8" t="s">
        <v>37</v>
      </c>
      <c r="B214" s="9" t="s">
        <v>246</v>
      </c>
      <c r="C214" s="27" t="s">
        <v>247</v>
      </c>
      <c r="D214" s="27"/>
      <c r="E214" s="9" t="s">
        <v>233</v>
      </c>
      <c r="F214" s="23">
        <f>6885100</f>
        <v>6885100</v>
      </c>
      <c r="G214" s="23"/>
      <c r="H214" s="23"/>
      <c r="I214" s="23"/>
      <c r="J214" s="22" t="s">
        <v>0</v>
      </c>
      <c r="K214" s="22"/>
      <c r="L214" s="22"/>
      <c r="M214" s="25" t="s">
        <v>0</v>
      </c>
      <c r="N214" s="25"/>
      <c r="O214" s="25"/>
      <c r="P214" s="25"/>
      <c r="Q214" s="25"/>
      <c r="R214" s="25"/>
      <c r="S214" s="26" t="s">
        <v>0</v>
      </c>
      <c r="T214" s="26"/>
      <c r="U214" s="26"/>
      <c r="V214" s="26"/>
      <c r="W214" s="26"/>
    </row>
    <row r="215" spans="1:23" s="1" customFormat="1" ht="13.5" customHeight="1">
      <c r="A215" s="22" t="s">
        <v>248</v>
      </c>
      <c r="B215" s="22"/>
      <c r="C215" s="22"/>
      <c r="D215" s="22"/>
      <c r="E215" s="22"/>
      <c r="F215" s="23">
        <f>1273490.88</f>
        <v>1273490.88</v>
      </c>
      <c r="G215" s="23"/>
      <c r="H215" s="23"/>
      <c r="I215" s="23"/>
      <c r="J215" s="24" t="s">
        <v>38</v>
      </c>
      <c r="K215" s="24"/>
      <c r="L215" s="24"/>
      <c r="M215" s="25" t="s">
        <v>0</v>
      </c>
      <c r="N215" s="25"/>
      <c r="O215" s="25"/>
      <c r="P215" s="25"/>
      <c r="Q215" s="25"/>
      <c r="R215" s="25"/>
      <c r="S215" s="26" t="s">
        <v>0</v>
      </c>
      <c r="T215" s="26"/>
      <c r="U215" s="26"/>
      <c r="V215" s="26"/>
      <c r="W215" s="26"/>
    </row>
    <row r="216" spans="1:23" s="1" customFormat="1" ht="24" customHeight="1">
      <c r="A216" s="22" t="s">
        <v>249</v>
      </c>
      <c r="B216" s="22"/>
      <c r="C216" s="22"/>
      <c r="D216" s="22"/>
      <c r="E216" s="22"/>
      <c r="F216" s="23">
        <f>1273490.88</f>
        <v>1273490.88</v>
      </c>
      <c r="G216" s="23"/>
      <c r="H216" s="23"/>
      <c r="I216" s="23"/>
      <c r="J216" s="24" t="s">
        <v>38</v>
      </c>
      <c r="K216" s="24"/>
      <c r="L216" s="24"/>
      <c r="M216" s="25" t="s">
        <v>0</v>
      </c>
      <c r="N216" s="25"/>
      <c r="O216" s="25"/>
      <c r="P216" s="25"/>
      <c r="Q216" s="25"/>
      <c r="R216" s="25"/>
      <c r="S216" s="26" t="s">
        <v>0</v>
      </c>
      <c r="T216" s="26"/>
      <c r="U216" s="26"/>
      <c r="V216" s="26"/>
      <c r="W216" s="26"/>
    </row>
    <row r="217" spans="1:23" s="1" customFormat="1" ht="13.5" customHeight="1">
      <c r="A217" s="8" t="s">
        <v>37</v>
      </c>
      <c r="B217" s="9" t="s">
        <v>246</v>
      </c>
      <c r="C217" s="27" t="s">
        <v>250</v>
      </c>
      <c r="D217" s="27"/>
      <c r="E217" s="9" t="s">
        <v>233</v>
      </c>
      <c r="F217" s="23">
        <f>1273490.88</f>
        <v>1273490.88</v>
      </c>
      <c r="G217" s="23"/>
      <c r="H217" s="23"/>
      <c r="I217" s="23"/>
      <c r="J217" s="22" t="s">
        <v>0</v>
      </c>
      <c r="K217" s="22"/>
      <c r="L217" s="22"/>
      <c r="M217" s="25" t="s">
        <v>0</v>
      </c>
      <c r="N217" s="25"/>
      <c r="O217" s="25"/>
      <c r="P217" s="25"/>
      <c r="Q217" s="25"/>
      <c r="R217" s="25"/>
      <c r="S217" s="26" t="s">
        <v>0</v>
      </c>
      <c r="T217" s="26"/>
      <c r="U217" s="26"/>
      <c r="V217" s="26"/>
      <c r="W217" s="26"/>
    </row>
    <row r="218" spans="1:23" s="1" customFormat="1" ht="13.5" customHeight="1">
      <c r="A218" s="22" t="s">
        <v>251</v>
      </c>
      <c r="B218" s="22"/>
      <c r="C218" s="22"/>
      <c r="D218" s="22"/>
      <c r="E218" s="22"/>
      <c r="F218" s="23">
        <f>26358900</f>
        <v>26358900</v>
      </c>
      <c r="G218" s="23"/>
      <c r="H218" s="23"/>
      <c r="I218" s="23"/>
      <c r="J218" s="24" t="s">
        <v>38</v>
      </c>
      <c r="K218" s="24"/>
      <c r="L218" s="24"/>
      <c r="M218" s="23">
        <f>33244000</f>
        <v>33244000</v>
      </c>
      <c r="N218" s="23"/>
      <c r="O218" s="23"/>
      <c r="P218" s="23"/>
      <c r="Q218" s="23"/>
      <c r="R218" s="23"/>
      <c r="S218" s="28">
        <f>33244000</f>
        <v>33244000</v>
      </c>
      <c r="T218" s="28"/>
      <c r="U218" s="28"/>
      <c r="V218" s="28"/>
      <c r="W218" s="28"/>
    </row>
    <row r="219" spans="1:23" s="1" customFormat="1" ht="24" customHeight="1">
      <c r="A219" s="22" t="s">
        <v>252</v>
      </c>
      <c r="B219" s="22"/>
      <c r="C219" s="22"/>
      <c r="D219" s="22"/>
      <c r="E219" s="22"/>
      <c r="F219" s="23">
        <f>26358900</f>
        <v>26358900</v>
      </c>
      <c r="G219" s="23"/>
      <c r="H219" s="23"/>
      <c r="I219" s="23"/>
      <c r="J219" s="24" t="s">
        <v>38</v>
      </c>
      <c r="K219" s="24"/>
      <c r="L219" s="24"/>
      <c r="M219" s="23">
        <f>33244000</f>
        <v>33244000</v>
      </c>
      <c r="N219" s="23"/>
      <c r="O219" s="23"/>
      <c r="P219" s="23"/>
      <c r="Q219" s="23"/>
      <c r="R219" s="23"/>
      <c r="S219" s="28">
        <f>33244000</f>
        <v>33244000</v>
      </c>
      <c r="T219" s="28"/>
      <c r="U219" s="28"/>
      <c r="V219" s="28"/>
      <c r="W219" s="28"/>
    </row>
    <row r="220" spans="1:23" s="1" customFormat="1" ht="13.5" customHeight="1">
      <c r="A220" s="8" t="s">
        <v>37</v>
      </c>
      <c r="B220" s="9" t="s">
        <v>246</v>
      </c>
      <c r="C220" s="27" t="s">
        <v>232</v>
      </c>
      <c r="D220" s="27"/>
      <c r="E220" s="9" t="s">
        <v>233</v>
      </c>
      <c r="F220" s="23">
        <f>26358900</f>
        <v>26358900</v>
      </c>
      <c r="G220" s="23"/>
      <c r="H220" s="23"/>
      <c r="I220" s="23"/>
      <c r="J220" s="22" t="s">
        <v>0</v>
      </c>
      <c r="K220" s="22"/>
      <c r="L220" s="22"/>
      <c r="M220" s="23">
        <f>33244000</f>
        <v>33244000</v>
      </c>
      <c r="N220" s="23"/>
      <c r="O220" s="23"/>
      <c r="P220" s="23"/>
      <c r="Q220" s="23"/>
      <c r="R220" s="23"/>
      <c r="S220" s="28">
        <f>33244000</f>
        <v>33244000</v>
      </c>
      <c r="T220" s="28"/>
      <c r="U220" s="28"/>
      <c r="V220" s="28"/>
      <c r="W220" s="28"/>
    </row>
    <row r="221" spans="1:23" s="1" customFormat="1" ht="13.5" customHeight="1">
      <c r="A221" s="22" t="s">
        <v>253</v>
      </c>
      <c r="B221" s="22"/>
      <c r="C221" s="22"/>
      <c r="D221" s="22"/>
      <c r="E221" s="22"/>
      <c r="F221" s="23">
        <f>1603700</f>
        <v>1603700</v>
      </c>
      <c r="G221" s="23"/>
      <c r="H221" s="23"/>
      <c r="I221" s="23"/>
      <c r="J221" s="24" t="s">
        <v>38</v>
      </c>
      <c r="K221" s="24"/>
      <c r="L221" s="24"/>
      <c r="M221" s="25" t="s">
        <v>0</v>
      </c>
      <c r="N221" s="25"/>
      <c r="O221" s="25"/>
      <c r="P221" s="25"/>
      <c r="Q221" s="25"/>
      <c r="R221" s="25"/>
      <c r="S221" s="26" t="s">
        <v>0</v>
      </c>
      <c r="T221" s="26"/>
      <c r="U221" s="26"/>
      <c r="V221" s="26"/>
      <c r="W221" s="26"/>
    </row>
    <row r="222" spans="1:23" s="1" customFormat="1" ht="24" customHeight="1">
      <c r="A222" s="22" t="s">
        <v>254</v>
      </c>
      <c r="B222" s="22"/>
      <c r="C222" s="22"/>
      <c r="D222" s="22"/>
      <c r="E222" s="22"/>
      <c r="F222" s="23">
        <f>1603700</f>
        <v>1603700</v>
      </c>
      <c r="G222" s="23"/>
      <c r="H222" s="23"/>
      <c r="I222" s="23"/>
      <c r="J222" s="24" t="s">
        <v>38</v>
      </c>
      <c r="K222" s="24"/>
      <c r="L222" s="24"/>
      <c r="M222" s="25" t="s">
        <v>0</v>
      </c>
      <c r="N222" s="25"/>
      <c r="O222" s="25"/>
      <c r="P222" s="25"/>
      <c r="Q222" s="25"/>
      <c r="R222" s="25"/>
      <c r="S222" s="26" t="s">
        <v>0</v>
      </c>
      <c r="T222" s="26"/>
      <c r="U222" s="26"/>
      <c r="V222" s="26"/>
      <c r="W222" s="26"/>
    </row>
    <row r="223" spans="1:23" s="1" customFormat="1" ht="13.5" customHeight="1">
      <c r="A223" s="8" t="s">
        <v>37</v>
      </c>
      <c r="B223" s="9" t="s">
        <v>246</v>
      </c>
      <c r="C223" s="27" t="s">
        <v>255</v>
      </c>
      <c r="D223" s="27"/>
      <c r="E223" s="9" t="s">
        <v>233</v>
      </c>
      <c r="F223" s="23">
        <f>1603700</f>
        <v>1603700</v>
      </c>
      <c r="G223" s="23"/>
      <c r="H223" s="23"/>
      <c r="I223" s="23"/>
      <c r="J223" s="22" t="s">
        <v>0</v>
      </c>
      <c r="K223" s="22"/>
      <c r="L223" s="22"/>
      <c r="M223" s="25" t="s">
        <v>0</v>
      </c>
      <c r="N223" s="25"/>
      <c r="O223" s="25"/>
      <c r="P223" s="25"/>
      <c r="Q223" s="25"/>
      <c r="R223" s="25"/>
      <c r="S223" s="26" t="s">
        <v>0</v>
      </c>
      <c r="T223" s="26"/>
      <c r="U223" s="26"/>
      <c r="V223" s="26"/>
      <c r="W223" s="26"/>
    </row>
    <row r="224" spans="1:23" s="1" customFormat="1" ht="13.5" customHeight="1">
      <c r="A224" s="22" t="s">
        <v>256</v>
      </c>
      <c r="B224" s="22"/>
      <c r="C224" s="22"/>
      <c r="D224" s="22"/>
      <c r="E224" s="22"/>
      <c r="F224" s="23">
        <f>89900</f>
        <v>89900</v>
      </c>
      <c r="G224" s="23"/>
      <c r="H224" s="23"/>
      <c r="I224" s="23"/>
      <c r="J224" s="24" t="s">
        <v>38</v>
      </c>
      <c r="K224" s="24"/>
      <c r="L224" s="24"/>
      <c r="M224" s="23">
        <f>89900</f>
        <v>89900</v>
      </c>
      <c r="N224" s="23"/>
      <c r="O224" s="23"/>
      <c r="P224" s="23"/>
      <c r="Q224" s="23"/>
      <c r="R224" s="23"/>
      <c r="S224" s="28">
        <f>89900</f>
        <v>89900</v>
      </c>
      <c r="T224" s="28"/>
      <c r="U224" s="28"/>
      <c r="V224" s="28"/>
      <c r="W224" s="28"/>
    </row>
    <row r="225" spans="1:23" s="1" customFormat="1" ht="13.5" customHeight="1">
      <c r="A225" s="22" t="s">
        <v>257</v>
      </c>
      <c r="B225" s="22"/>
      <c r="C225" s="22"/>
      <c r="D225" s="22"/>
      <c r="E225" s="22"/>
      <c r="F225" s="23">
        <f>89900</f>
        <v>89900</v>
      </c>
      <c r="G225" s="23"/>
      <c r="H225" s="23"/>
      <c r="I225" s="23"/>
      <c r="J225" s="24" t="s">
        <v>38</v>
      </c>
      <c r="K225" s="24"/>
      <c r="L225" s="24"/>
      <c r="M225" s="23">
        <f>89900</f>
        <v>89900</v>
      </c>
      <c r="N225" s="23"/>
      <c r="O225" s="23"/>
      <c r="P225" s="23"/>
      <c r="Q225" s="23"/>
      <c r="R225" s="23"/>
      <c r="S225" s="28">
        <f>89900</f>
        <v>89900</v>
      </c>
      <c r="T225" s="28"/>
      <c r="U225" s="28"/>
      <c r="V225" s="28"/>
      <c r="W225" s="28"/>
    </row>
    <row r="226" spans="1:23" s="1" customFormat="1" ht="24" customHeight="1">
      <c r="A226" s="22" t="s">
        <v>258</v>
      </c>
      <c r="B226" s="22"/>
      <c r="C226" s="22"/>
      <c r="D226" s="22"/>
      <c r="E226" s="22"/>
      <c r="F226" s="23">
        <f>89900</f>
        <v>89900</v>
      </c>
      <c r="G226" s="23"/>
      <c r="H226" s="23"/>
      <c r="I226" s="23"/>
      <c r="J226" s="24" t="s">
        <v>38</v>
      </c>
      <c r="K226" s="24"/>
      <c r="L226" s="24"/>
      <c r="M226" s="23">
        <f>89900</f>
        <v>89900</v>
      </c>
      <c r="N226" s="23"/>
      <c r="O226" s="23"/>
      <c r="P226" s="23"/>
      <c r="Q226" s="23"/>
      <c r="R226" s="23"/>
      <c r="S226" s="28">
        <f>89900</f>
        <v>89900</v>
      </c>
      <c r="T226" s="28"/>
      <c r="U226" s="28"/>
      <c r="V226" s="28"/>
      <c r="W226" s="28"/>
    </row>
    <row r="227" spans="1:23" s="1" customFormat="1" ht="13.5" customHeight="1">
      <c r="A227" s="8" t="s">
        <v>37</v>
      </c>
      <c r="B227" s="9" t="s">
        <v>246</v>
      </c>
      <c r="C227" s="27" t="s">
        <v>259</v>
      </c>
      <c r="D227" s="27"/>
      <c r="E227" s="9" t="s">
        <v>135</v>
      </c>
      <c r="F227" s="23">
        <f>89900</f>
        <v>89900</v>
      </c>
      <c r="G227" s="23"/>
      <c r="H227" s="23"/>
      <c r="I227" s="23"/>
      <c r="J227" s="22" t="s">
        <v>0</v>
      </c>
      <c r="K227" s="22"/>
      <c r="L227" s="22"/>
      <c r="M227" s="23">
        <f>89900</f>
        <v>89900</v>
      </c>
      <c r="N227" s="23"/>
      <c r="O227" s="23"/>
      <c r="P227" s="23"/>
      <c r="Q227" s="23"/>
      <c r="R227" s="23"/>
      <c r="S227" s="28">
        <f>89900</f>
        <v>89900</v>
      </c>
      <c r="T227" s="28"/>
      <c r="U227" s="28"/>
      <c r="V227" s="28"/>
      <c r="W227" s="28"/>
    </row>
    <row r="228" spans="1:23" s="1" customFormat="1" ht="13.5" customHeight="1">
      <c r="A228" s="22" t="s">
        <v>260</v>
      </c>
      <c r="B228" s="22"/>
      <c r="C228" s="22"/>
      <c r="D228" s="22"/>
      <c r="E228" s="22"/>
      <c r="F228" s="23">
        <f>2093855.72</f>
        <v>2093855.72</v>
      </c>
      <c r="G228" s="23"/>
      <c r="H228" s="23"/>
      <c r="I228" s="23"/>
      <c r="J228" s="24" t="s">
        <v>38</v>
      </c>
      <c r="K228" s="24"/>
      <c r="L228" s="24"/>
      <c r="M228" s="25" t="s">
        <v>0</v>
      </c>
      <c r="N228" s="25"/>
      <c r="O228" s="25"/>
      <c r="P228" s="25"/>
      <c r="Q228" s="25"/>
      <c r="R228" s="25"/>
      <c r="S228" s="26" t="s">
        <v>0</v>
      </c>
      <c r="T228" s="26"/>
      <c r="U228" s="26"/>
      <c r="V228" s="26"/>
      <c r="W228" s="26"/>
    </row>
    <row r="229" spans="1:23" s="1" customFormat="1" ht="13.5" customHeight="1">
      <c r="A229" s="22" t="s">
        <v>261</v>
      </c>
      <c r="B229" s="22"/>
      <c r="C229" s="22"/>
      <c r="D229" s="22"/>
      <c r="E229" s="22"/>
      <c r="F229" s="23">
        <f>1663855.72</f>
        <v>1663855.72</v>
      </c>
      <c r="G229" s="23"/>
      <c r="H229" s="23"/>
      <c r="I229" s="23"/>
      <c r="J229" s="24" t="s">
        <v>38</v>
      </c>
      <c r="K229" s="24"/>
      <c r="L229" s="24"/>
      <c r="M229" s="25" t="s">
        <v>0</v>
      </c>
      <c r="N229" s="25"/>
      <c r="O229" s="25"/>
      <c r="P229" s="25"/>
      <c r="Q229" s="25"/>
      <c r="R229" s="25"/>
      <c r="S229" s="26" t="s">
        <v>0</v>
      </c>
      <c r="T229" s="26"/>
      <c r="U229" s="26"/>
      <c r="V229" s="26"/>
      <c r="W229" s="26"/>
    </row>
    <row r="230" spans="1:23" s="1" customFormat="1" ht="24" customHeight="1">
      <c r="A230" s="22" t="s">
        <v>262</v>
      </c>
      <c r="B230" s="22"/>
      <c r="C230" s="22"/>
      <c r="D230" s="22"/>
      <c r="E230" s="22"/>
      <c r="F230" s="23">
        <f>1663855.72</f>
        <v>1663855.72</v>
      </c>
      <c r="G230" s="23"/>
      <c r="H230" s="23"/>
      <c r="I230" s="23"/>
      <c r="J230" s="24" t="s">
        <v>38</v>
      </c>
      <c r="K230" s="24"/>
      <c r="L230" s="24"/>
      <c r="M230" s="25" t="s">
        <v>0</v>
      </c>
      <c r="N230" s="25"/>
      <c r="O230" s="25"/>
      <c r="P230" s="25"/>
      <c r="Q230" s="25"/>
      <c r="R230" s="25"/>
      <c r="S230" s="26" t="s">
        <v>0</v>
      </c>
      <c r="T230" s="26"/>
      <c r="U230" s="26"/>
      <c r="V230" s="26"/>
      <c r="W230" s="26"/>
    </row>
    <row r="231" spans="1:23" s="1" customFormat="1" ht="13.5" customHeight="1">
      <c r="A231" s="8" t="s">
        <v>37</v>
      </c>
      <c r="B231" s="9" t="s">
        <v>246</v>
      </c>
      <c r="C231" s="27" t="s">
        <v>263</v>
      </c>
      <c r="D231" s="27"/>
      <c r="E231" s="9" t="s">
        <v>135</v>
      </c>
      <c r="F231" s="23">
        <f>1663855.72</f>
        <v>1663855.72</v>
      </c>
      <c r="G231" s="23"/>
      <c r="H231" s="23"/>
      <c r="I231" s="23"/>
      <c r="J231" s="22" t="s">
        <v>0</v>
      </c>
      <c r="K231" s="22"/>
      <c r="L231" s="22"/>
      <c r="M231" s="25" t="s">
        <v>0</v>
      </c>
      <c r="N231" s="25"/>
      <c r="O231" s="25"/>
      <c r="P231" s="25"/>
      <c r="Q231" s="25"/>
      <c r="R231" s="25"/>
      <c r="S231" s="26" t="s">
        <v>0</v>
      </c>
      <c r="T231" s="26"/>
      <c r="U231" s="26"/>
      <c r="V231" s="26"/>
      <c r="W231" s="26"/>
    </row>
    <row r="232" spans="1:23" s="1" customFormat="1" ht="13.5" customHeight="1">
      <c r="A232" s="22" t="s">
        <v>264</v>
      </c>
      <c r="B232" s="22"/>
      <c r="C232" s="22"/>
      <c r="D232" s="22"/>
      <c r="E232" s="22"/>
      <c r="F232" s="23">
        <f>430000</f>
        <v>430000</v>
      </c>
      <c r="G232" s="23"/>
      <c r="H232" s="23"/>
      <c r="I232" s="23"/>
      <c r="J232" s="24" t="s">
        <v>38</v>
      </c>
      <c r="K232" s="24"/>
      <c r="L232" s="24"/>
      <c r="M232" s="25" t="s">
        <v>0</v>
      </c>
      <c r="N232" s="25"/>
      <c r="O232" s="25"/>
      <c r="P232" s="25"/>
      <c r="Q232" s="25"/>
      <c r="R232" s="25"/>
      <c r="S232" s="26" t="s">
        <v>0</v>
      </c>
      <c r="T232" s="26"/>
      <c r="U232" s="26"/>
      <c r="V232" s="26"/>
      <c r="W232" s="26"/>
    </row>
    <row r="233" spans="1:23" s="1" customFormat="1" ht="24" customHeight="1">
      <c r="A233" s="22" t="s">
        <v>265</v>
      </c>
      <c r="B233" s="22"/>
      <c r="C233" s="22"/>
      <c r="D233" s="22"/>
      <c r="E233" s="22"/>
      <c r="F233" s="23">
        <f>430000</f>
        <v>430000</v>
      </c>
      <c r="G233" s="23"/>
      <c r="H233" s="23"/>
      <c r="I233" s="23"/>
      <c r="J233" s="24" t="s">
        <v>38</v>
      </c>
      <c r="K233" s="24"/>
      <c r="L233" s="24"/>
      <c r="M233" s="25" t="s">
        <v>0</v>
      </c>
      <c r="N233" s="25"/>
      <c r="O233" s="25"/>
      <c r="P233" s="25"/>
      <c r="Q233" s="25"/>
      <c r="R233" s="25"/>
      <c r="S233" s="26" t="s">
        <v>0</v>
      </c>
      <c r="T233" s="26"/>
      <c r="U233" s="26"/>
      <c r="V233" s="26"/>
      <c r="W233" s="26"/>
    </row>
    <row r="234" spans="1:23" s="1" customFormat="1" ht="13.5" customHeight="1">
      <c r="A234" s="8" t="s">
        <v>37</v>
      </c>
      <c r="B234" s="9" t="s">
        <v>246</v>
      </c>
      <c r="C234" s="27" t="s">
        <v>266</v>
      </c>
      <c r="D234" s="27"/>
      <c r="E234" s="9" t="s">
        <v>135</v>
      </c>
      <c r="F234" s="23">
        <f>430000</f>
        <v>430000</v>
      </c>
      <c r="G234" s="23"/>
      <c r="H234" s="23"/>
      <c r="I234" s="23"/>
      <c r="J234" s="22" t="s">
        <v>0</v>
      </c>
      <c r="K234" s="22"/>
      <c r="L234" s="22"/>
      <c r="M234" s="25" t="s">
        <v>0</v>
      </c>
      <c r="N234" s="25"/>
      <c r="O234" s="25"/>
      <c r="P234" s="25"/>
      <c r="Q234" s="25"/>
      <c r="R234" s="25"/>
      <c r="S234" s="26" t="s">
        <v>0</v>
      </c>
      <c r="T234" s="26"/>
      <c r="U234" s="26"/>
      <c r="V234" s="26"/>
      <c r="W234" s="26"/>
    </row>
    <row r="235" spans="1:23" s="1" customFormat="1" ht="13.5" customHeight="1">
      <c r="A235" s="22" t="s">
        <v>267</v>
      </c>
      <c r="B235" s="22"/>
      <c r="C235" s="22"/>
      <c r="D235" s="22"/>
      <c r="E235" s="22"/>
      <c r="F235" s="23">
        <f>329328</f>
        <v>329328</v>
      </c>
      <c r="G235" s="23"/>
      <c r="H235" s="23"/>
      <c r="I235" s="23"/>
      <c r="J235" s="24" t="s">
        <v>38</v>
      </c>
      <c r="K235" s="24"/>
      <c r="L235" s="24"/>
      <c r="M235" s="23">
        <f aca="true" t="shared" si="2" ref="M235:M240">447576</f>
        <v>447576</v>
      </c>
      <c r="N235" s="23"/>
      <c r="O235" s="23"/>
      <c r="P235" s="23"/>
      <c r="Q235" s="23"/>
      <c r="R235" s="23"/>
      <c r="S235" s="28">
        <f aca="true" t="shared" si="3" ref="S235:S240">447576</f>
        <v>447576</v>
      </c>
      <c r="T235" s="28"/>
      <c r="U235" s="28"/>
      <c r="V235" s="28"/>
      <c r="W235" s="28"/>
    </row>
    <row r="236" spans="1:23" s="1" customFormat="1" ht="13.5" customHeight="1">
      <c r="A236" s="22" t="s">
        <v>268</v>
      </c>
      <c r="B236" s="22"/>
      <c r="C236" s="22"/>
      <c r="D236" s="22"/>
      <c r="E236" s="22"/>
      <c r="F236" s="23">
        <f>329328</f>
        <v>329328</v>
      </c>
      <c r="G236" s="23"/>
      <c r="H236" s="23"/>
      <c r="I236" s="23"/>
      <c r="J236" s="24" t="s">
        <v>38</v>
      </c>
      <c r="K236" s="24"/>
      <c r="L236" s="24"/>
      <c r="M236" s="23">
        <f t="shared" si="2"/>
        <v>447576</v>
      </c>
      <c r="N236" s="23"/>
      <c r="O236" s="23"/>
      <c r="P236" s="23"/>
      <c r="Q236" s="23"/>
      <c r="R236" s="23"/>
      <c r="S236" s="28">
        <f t="shared" si="3"/>
        <v>447576</v>
      </c>
      <c r="T236" s="28"/>
      <c r="U236" s="28"/>
      <c r="V236" s="28"/>
      <c r="W236" s="28"/>
    </row>
    <row r="237" spans="1:23" s="1" customFormat="1" ht="13.5" customHeight="1">
      <c r="A237" s="22" t="s">
        <v>269</v>
      </c>
      <c r="B237" s="22"/>
      <c r="C237" s="22"/>
      <c r="D237" s="22"/>
      <c r="E237" s="22"/>
      <c r="F237" s="23">
        <f>329328</f>
        <v>329328</v>
      </c>
      <c r="G237" s="23"/>
      <c r="H237" s="23"/>
      <c r="I237" s="23"/>
      <c r="J237" s="24" t="s">
        <v>38</v>
      </c>
      <c r="K237" s="24"/>
      <c r="L237" s="24"/>
      <c r="M237" s="23">
        <f t="shared" si="2"/>
        <v>447576</v>
      </c>
      <c r="N237" s="23"/>
      <c r="O237" s="23"/>
      <c r="P237" s="23"/>
      <c r="Q237" s="23"/>
      <c r="R237" s="23"/>
      <c r="S237" s="28">
        <f t="shared" si="3"/>
        <v>447576</v>
      </c>
      <c r="T237" s="28"/>
      <c r="U237" s="28"/>
      <c r="V237" s="28"/>
      <c r="W237" s="28"/>
    </row>
    <row r="238" spans="1:23" s="1" customFormat="1" ht="13.5" customHeight="1">
      <c r="A238" s="22" t="s">
        <v>270</v>
      </c>
      <c r="B238" s="22"/>
      <c r="C238" s="22"/>
      <c r="D238" s="22"/>
      <c r="E238" s="22"/>
      <c r="F238" s="25" t="s">
        <v>0</v>
      </c>
      <c r="G238" s="25"/>
      <c r="H238" s="25"/>
      <c r="I238" s="25"/>
      <c r="J238" s="24" t="s">
        <v>38</v>
      </c>
      <c r="K238" s="24"/>
      <c r="L238" s="24"/>
      <c r="M238" s="23">
        <f t="shared" si="2"/>
        <v>447576</v>
      </c>
      <c r="N238" s="23"/>
      <c r="O238" s="23"/>
      <c r="P238" s="23"/>
      <c r="Q238" s="23"/>
      <c r="R238" s="23"/>
      <c r="S238" s="28">
        <f t="shared" si="3"/>
        <v>447576</v>
      </c>
      <c r="T238" s="28"/>
      <c r="U238" s="28"/>
      <c r="V238" s="28"/>
      <c r="W238" s="28"/>
    </row>
    <row r="239" spans="1:23" s="1" customFormat="1" ht="24" customHeight="1">
      <c r="A239" s="22" t="s">
        <v>271</v>
      </c>
      <c r="B239" s="22"/>
      <c r="C239" s="22"/>
      <c r="D239" s="22"/>
      <c r="E239" s="22"/>
      <c r="F239" s="25" t="s">
        <v>0</v>
      </c>
      <c r="G239" s="25"/>
      <c r="H239" s="25"/>
      <c r="I239" s="25"/>
      <c r="J239" s="24" t="s">
        <v>38</v>
      </c>
      <c r="K239" s="24"/>
      <c r="L239" s="24"/>
      <c r="M239" s="23">
        <f t="shared" si="2"/>
        <v>447576</v>
      </c>
      <c r="N239" s="23"/>
      <c r="O239" s="23"/>
      <c r="P239" s="23"/>
      <c r="Q239" s="23"/>
      <c r="R239" s="23"/>
      <c r="S239" s="28">
        <f t="shared" si="3"/>
        <v>447576</v>
      </c>
      <c r="T239" s="28"/>
      <c r="U239" s="28"/>
      <c r="V239" s="28"/>
      <c r="W239" s="28"/>
    </row>
    <row r="240" spans="1:23" s="1" customFormat="1" ht="13.5" customHeight="1">
      <c r="A240" s="8" t="s">
        <v>37</v>
      </c>
      <c r="B240" s="9" t="s">
        <v>272</v>
      </c>
      <c r="C240" s="27" t="s">
        <v>54</v>
      </c>
      <c r="D240" s="27"/>
      <c r="E240" s="9" t="s">
        <v>273</v>
      </c>
      <c r="F240" s="25" t="s">
        <v>0</v>
      </c>
      <c r="G240" s="25"/>
      <c r="H240" s="25"/>
      <c r="I240" s="25"/>
      <c r="J240" s="22" t="s">
        <v>0</v>
      </c>
      <c r="K240" s="22"/>
      <c r="L240" s="22"/>
      <c r="M240" s="23">
        <f t="shared" si="2"/>
        <v>447576</v>
      </c>
      <c r="N240" s="23"/>
      <c r="O240" s="23"/>
      <c r="P240" s="23"/>
      <c r="Q240" s="23"/>
      <c r="R240" s="23"/>
      <c r="S240" s="28">
        <f t="shared" si="3"/>
        <v>447576</v>
      </c>
      <c r="T240" s="28"/>
      <c r="U240" s="28"/>
      <c r="V240" s="28"/>
      <c r="W240" s="28"/>
    </row>
    <row r="241" spans="1:23" s="1" customFormat="1" ht="13.5" customHeight="1">
      <c r="A241" s="22" t="s">
        <v>274</v>
      </c>
      <c r="B241" s="22"/>
      <c r="C241" s="22"/>
      <c r="D241" s="22"/>
      <c r="E241" s="22"/>
      <c r="F241" s="23">
        <f>329328</f>
        <v>329328</v>
      </c>
      <c r="G241" s="23"/>
      <c r="H241" s="23"/>
      <c r="I241" s="23"/>
      <c r="J241" s="24" t="s">
        <v>38</v>
      </c>
      <c r="K241" s="24"/>
      <c r="L241" s="24"/>
      <c r="M241" s="25" t="s">
        <v>0</v>
      </c>
      <c r="N241" s="25"/>
      <c r="O241" s="25"/>
      <c r="P241" s="25"/>
      <c r="Q241" s="25"/>
      <c r="R241" s="25"/>
      <c r="S241" s="26" t="s">
        <v>0</v>
      </c>
      <c r="T241" s="26"/>
      <c r="U241" s="26"/>
      <c r="V241" s="26"/>
      <c r="W241" s="26"/>
    </row>
    <row r="242" spans="1:23" s="1" customFormat="1" ht="24" customHeight="1">
      <c r="A242" s="22" t="s">
        <v>275</v>
      </c>
      <c r="B242" s="22"/>
      <c r="C242" s="22"/>
      <c r="D242" s="22"/>
      <c r="E242" s="22"/>
      <c r="F242" s="23">
        <f>329328</f>
        <v>329328</v>
      </c>
      <c r="G242" s="23"/>
      <c r="H242" s="23"/>
      <c r="I242" s="23"/>
      <c r="J242" s="24" t="s">
        <v>38</v>
      </c>
      <c r="K242" s="24"/>
      <c r="L242" s="24"/>
      <c r="M242" s="25" t="s">
        <v>0</v>
      </c>
      <c r="N242" s="25"/>
      <c r="O242" s="25"/>
      <c r="P242" s="25"/>
      <c r="Q242" s="25"/>
      <c r="R242" s="25"/>
      <c r="S242" s="26" t="s">
        <v>0</v>
      </c>
      <c r="T242" s="26"/>
      <c r="U242" s="26"/>
      <c r="V242" s="26"/>
      <c r="W242" s="26"/>
    </row>
    <row r="243" spans="1:23" s="1" customFormat="1" ht="13.5" customHeight="1">
      <c r="A243" s="8" t="s">
        <v>37</v>
      </c>
      <c r="B243" s="9" t="s">
        <v>272</v>
      </c>
      <c r="C243" s="27" t="s">
        <v>76</v>
      </c>
      <c r="D243" s="27"/>
      <c r="E243" s="9" t="s">
        <v>273</v>
      </c>
      <c r="F243" s="23">
        <f>329328</f>
        <v>329328</v>
      </c>
      <c r="G243" s="23"/>
      <c r="H243" s="23"/>
      <c r="I243" s="23"/>
      <c r="J243" s="22" t="s">
        <v>0</v>
      </c>
      <c r="K243" s="22"/>
      <c r="L243" s="22"/>
      <c r="M243" s="25" t="s">
        <v>0</v>
      </c>
      <c r="N243" s="25"/>
      <c r="O243" s="25"/>
      <c r="P243" s="25"/>
      <c r="Q243" s="25"/>
      <c r="R243" s="25"/>
      <c r="S243" s="26" t="s">
        <v>0</v>
      </c>
      <c r="T243" s="26"/>
      <c r="U243" s="26"/>
      <c r="V243" s="26"/>
      <c r="W243" s="26"/>
    </row>
    <row r="244" spans="1:23" s="1" customFormat="1" ht="13.5" customHeight="1">
      <c r="A244" s="22" t="s">
        <v>276</v>
      </c>
      <c r="B244" s="22"/>
      <c r="C244" s="22"/>
      <c r="D244" s="22"/>
      <c r="E244" s="22"/>
      <c r="F244" s="23">
        <f>3613000</f>
        <v>3613000</v>
      </c>
      <c r="G244" s="23"/>
      <c r="H244" s="23"/>
      <c r="I244" s="23"/>
      <c r="J244" s="24" t="s">
        <v>38</v>
      </c>
      <c r="K244" s="24"/>
      <c r="L244" s="24"/>
      <c r="M244" s="23">
        <f aca="true" t="shared" si="4" ref="M244:M249">3583000</f>
        <v>3583000</v>
      </c>
      <c r="N244" s="23"/>
      <c r="O244" s="23"/>
      <c r="P244" s="23"/>
      <c r="Q244" s="23"/>
      <c r="R244" s="23"/>
      <c r="S244" s="28">
        <f aca="true" t="shared" si="5" ref="S244:S249">3583000</f>
        <v>3583000</v>
      </c>
      <c r="T244" s="28"/>
      <c r="U244" s="28"/>
      <c r="V244" s="28"/>
      <c r="W244" s="28"/>
    </row>
    <row r="245" spans="1:23" s="1" customFormat="1" ht="13.5" customHeight="1">
      <c r="A245" s="22" t="s">
        <v>277</v>
      </c>
      <c r="B245" s="22"/>
      <c r="C245" s="22"/>
      <c r="D245" s="22"/>
      <c r="E245" s="22"/>
      <c r="F245" s="23">
        <f>3613000</f>
        <v>3613000</v>
      </c>
      <c r="G245" s="23"/>
      <c r="H245" s="23"/>
      <c r="I245" s="23"/>
      <c r="J245" s="24" t="s">
        <v>38</v>
      </c>
      <c r="K245" s="24"/>
      <c r="L245" s="24"/>
      <c r="M245" s="23">
        <f t="shared" si="4"/>
        <v>3583000</v>
      </c>
      <c r="N245" s="23"/>
      <c r="O245" s="23"/>
      <c r="P245" s="23"/>
      <c r="Q245" s="23"/>
      <c r="R245" s="23"/>
      <c r="S245" s="28">
        <f t="shared" si="5"/>
        <v>3583000</v>
      </c>
      <c r="T245" s="28"/>
      <c r="U245" s="28"/>
      <c r="V245" s="28"/>
      <c r="W245" s="28"/>
    </row>
    <row r="246" spans="1:23" s="1" customFormat="1" ht="13.5" customHeight="1">
      <c r="A246" s="22" t="s">
        <v>278</v>
      </c>
      <c r="B246" s="22"/>
      <c r="C246" s="22"/>
      <c r="D246" s="22"/>
      <c r="E246" s="22"/>
      <c r="F246" s="23">
        <f>3583000</f>
        <v>3583000</v>
      </c>
      <c r="G246" s="23"/>
      <c r="H246" s="23"/>
      <c r="I246" s="23"/>
      <c r="J246" s="24" t="s">
        <v>38</v>
      </c>
      <c r="K246" s="24"/>
      <c r="L246" s="24"/>
      <c r="M246" s="23">
        <f t="shared" si="4"/>
        <v>3583000</v>
      </c>
      <c r="N246" s="23"/>
      <c r="O246" s="23"/>
      <c r="P246" s="23"/>
      <c r="Q246" s="23"/>
      <c r="R246" s="23"/>
      <c r="S246" s="28">
        <f t="shared" si="5"/>
        <v>3583000</v>
      </c>
      <c r="T246" s="28"/>
      <c r="U246" s="28"/>
      <c r="V246" s="28"/>
      <c r="W246" s="28"/>
    </row>
    <row r="247" spans="1:23" s="1" customFormat="1" ht="13.5" customHeight="1">
      <c r="A247" s="22" t="s">
        <v>279</v>
      </c>
      <c r="B247" s="22"/>
      <c r="C247" s="22"/>
      <c r="D247" s="22"/>
      <c r="E247" s="22"/>
      <c r="F247" s="23">
        <f>3583000</f>
        <v>3583000</v>
      </c>
      <c r="G247" s="23"/>
      <c r="H247" s="23"/>
      <c r="I247" s="23"/>
      <c r="J247" s="24" t="s">
        <v>38</v>
      </c>
      <c r="K247" s="24"/>
      <c r="L247" s="24"/>
      <c r="M247" s="23">
        <f t="shared" si="4"/>
        <v>3583000</v>
      </c>
      <c r="N247" s="23"/>
      <c r="O247" s="23"/>
      <c r="P247" s="23"/>
      <c r="Q247" s="23"/>
      <c r="R247" s="23"/>
      <c r="S247" s="28">
        <f t="shared" si="5"/>
        <v>3583000</v>
      </c>
      <c r="T247" s="28"/>
      <c r="U247" s="28"/>
      <c r="V247" s="28"/>
      <c r="W247" s="28"/>
    </row>
    <row r="248" spans="1:23" s="1" customFormat="1" ht="24" customHeight="1">
      <c r="A248" s="22" t="s">
        <v>280</v>
      </c>
      <c r="B248" s="22"/>
      <c r="C248" s="22"/>
      <c r="D248" s="22"/>
      <c r="E248" s="22"/>
      <c r="F248" s="23">
        <f>3583000</f>
        <v>3583000</v>
      </c>
      <c r="G248" s="23"/>
      <c r="H248" s="23"/>
      <c r="I248" s="23"/>
      <c r="J248" s="24" t="s">
        <v>38</v>
      </c>
      <c r="K248" s="24"/>
      <c r="L248" s="24"/>
      <c r="M248" s="23">
        <f t="shared" si="4"/>
        <v>3583000</v>
      </c>
      <c r="N248" s="23"/>
      <c r="O248" s="23"/>
      <c r="P248" s="23"/>
      <c r="Q248" s="23"/>
      <c r="R248" s="23"/>
      <c r="S248" s="28">
        <f t="shared" si="5"/>
        <v>3583000</v>
      </c>
      <c r="T248" s="28"/>
      <c r="U248" s="28"/>
      <c r="V248" s="28"/>
      <c r="W248" s="28"/>
    </row>
    <row r="249" spans="1:23" s="1" customFormat="1" ht="13.5" customHeight="1">
      <c r="A249" s="8" t="s">
        <v>37</v>
      </c>
      <c r="B249" s="9" t="s">
        <v>281</v>
      </c>
      <c r="C249" s="27" t="s">
        <v>232</v>
      </c>
      <c r="D249" s="27"/>
      <c r="E249" s="9" t="s">
        <v>233</v>
      </c>
      <c r="F249" s="23">
        <f>3583000</f>
        <v>3583000</v>
      </c>
      <c r="G249" s="23"/>
      <c r="H249" s="23"/>
      <c r="I249" s="23"/>
      <c r="J249" s="22" t="s">
        <v>0</v>
      </c>
      <c r="K249" s="22"/>
      <c r="L249" s="22"/>
      <c r="M249" s="23">
        <f t="shared" si="4"/>
        <v>3583000</v>
      </c>
      <c r="N249" s="23"/>
      <c r="O249" s="23"/>
      <c r="P249" s="23"/>
      <c r="Q249" s="23"/>
      <c r="R249" s="23"/>
      <c r="S249" s="28">
        <f t="shared" si="5"/>
        <v>3583000</v>
      </c>
      <c r="T249" s="28"/>
      <c r="U249" s="28"/>
      <c r="V249" s="28"/>
      <c r="W249" s="28"/>
    </row>
    <row r="250" spans="1:23" s="1" customFormat="1" ht="13.5" customHeight="1">
      <c r="A250" s="22" t="s">
        <v>282</v>
      </c>
      <c r="B250" s="22"/>
      <c r="C250" s="22"/>
      <c r="D250" s="22"/>
      <c r="E250" s="22"/>
      <c r="F250" s="23">
        <f>30000</f>
        <v>30000</v>
      </c>
      <c r="G250" s="23"/>
      <c r="H250" s="23"/>
      <c r="I250" s="23"/>
      <c r="J250" s="24" t="s">
        <v>38</v>
      </c>
      <c r="K250" s="24"/>
      <c r="L250" s="24"/>
      <c r="M250" s="25" t="s">
        <v>0</v>
      </c>
      <c r="N250" s="25"/>
      <c r="O250" s="25"/>
      <c r="P250" s="25"/>
      <c r="Q250" s="25"/>
      <c r="R250" s="25"/>
      <c r="S250" s="26" t="s">
        <v>0</v>
      </c>
      <c r="T250" s="26"/>
      <c r="U250" s="26"/>
      <c r="V250" s="26"/>
      <c r="W250" s="26"/>
    </row>
    <row r="251" spans="1:23" s="1" customFormat="1" ht="13.5" customHeight="1">
      <c r="A251" s="22" t="s">
        <v>283</v>
      </c>
      <c r="B251" s="22"/>
      <c r="C251" s="22"/>
      <c r="D251" s="22"/>
      <c r="E251" s="22"/>
      <c r="F251" s="23">
        <f>30000</f>
        <v>30000</v>
      </c>
      <c r="G251" s="23"/>
      <c r="H251" s="23"/>
      <c r="I251" s="23"/>
      <c r="J251" s="24" t="s">
        <v>38</v>
      </c>
      <c r="K251" s="24"/>
      <c r="L251" s="24"/>
      <c r="M251" s="25" t="s">
        <v>0</v>
      </c>
      <c r="N251" s="25"/>
      <c r="O251" s="25"/>
      <c r="P251" s="25"/>
      <c r="Q251" s="25"/>
      <c r="R251" s="25"/>
      <c r="S251" s="26" t="s">
        <v>0</v>
      </c>
      <c r="T251" s="26"/>
      <c r="U251" s="26"/>
      <c r="V251" s="26"/>
      <c r="W251" s="26"/>
    </row>
    <row r="252" spans="1:23" s="1" customFormat="1" ht="24" customHeight="1">
      <c r="A252" s="22" t="s">
        <v>284</v>
      </c>
      <c r="B252" s="22"/>
      <c r="C252" s="22"/>
      <c r="D252" s="22"/>
      <c r="E252" s="22"/>
      <c r="F252" s="23">
        <f>30000</f>
        <v>30000</v>
      </c>
      <c r="G252" s="23"/>
      <c r="H252" s="23"/>
      <c r="I252" s="23"/>
      <c r="J252" s="24" t="s">
        <v>38</v>
      </c>
      <c r="K252" s="24"/>
      <c r="L252" s="24"/>
      <c r="M252" s="25" t="s">
        <v>0</v>
      </c>
      <c r="N252" s="25"/>
      <c r="O252" s="25"/>
      <c r="P252" s="25"/>
      <c r="Q252" s="25"/>
      <c r="R252" s="25"/>
      <c r="S252" s="26" t="s">
        <v>0</v>
      </c>
      <c r="T252" s="26"/>
      <c r="U252" s="26"/>
      <c r="V252" s="26"/>
      <c r="W252" s="26"/>
    </row>
    <row r="253" spans="1:23" s="1" customFormat="1" ht="13.5" customHeight="1">
      <c r="A253" s="8" t="s">
        <v>37</v>
      </c>
      <c r="B253" s="9" t="s">
        <v>281</v>
      </c>
      <c r="C253" s="27" t="s">
        <v>266</v>
      </c>
      <c r="D253" s="27"/>
      <c r="E253" s="9" t="s">
        <v>135</v>
      </c>
      <c r="F253" s="23">
        <f>30000</f>
        <v>30000</v>
      </c>
      <c r="G253" s="23"/>
      <c r="H253" s="23"/>
      <c r="I253" s="23"/>
      <c r="J253" s="22" t="s">
        <v>0</v>
      </c>
      <c r="K253" s="22"/>
      <c r="L253" s="22"/>
      <c r="M253" s="25" t="s">
        <v>0</v>
      </c>
      <c r="N253" s="25"/>
      <c r="O253" s="25"/>
      <c r="P253" s="25"/>
      <c r="Q253" s="25"/>
      <c r="R253" s="25"/>
      <c r="S253" s="26" t="s">
        <v>0</v>
      </c>
      <c r="T253" s="26"/>
      <c r="U253" s="26"/>
      <c r="V253" s="26"/>
      <c r="W253" s="26"/>
    </row>
    <row r="254" spans="1:23" s="1" customFormat="1" ht="15" customHeight="1">
      <c r="A254" s="18" t="s">
        <v>285</v>
      </c>
      <c r="B254" s="18"/>
      <c r="C254" s="18"/>
      <c r="D254" s="18"/>
      <c r="E254" s="18"/>
      <c r="F254" s="19">
        <f>147287728.94</f>
        <v>147287728.94</v>
      </c>
      <c r="G254" s="19"/>
      <c r="H254" s="19"/>
      <c r="I254" s="19"/>
      <c r="J254" s="20" t="s">
        <v>38</v>
      </c>
      <c r="K254" s="20"/>
      <c r="L254" s="20"/>
      <c r="M254" s="19">
        <f>102183650.24</f>
        <v>102183650.24</v>
      </c>
      <c r="N254" s="19"/>
      <c r="O254" s="19"/>
      <c r="P254" s="19"/>
      <c r="Q254" s="19"/>
      <c r="R254" s="19"/>
      <c r="S254" s="21">
        <f>99597250.24</f>
        <v>99597250.24</v>
      </c>
      <c r="T254" s="21"/>
      <c r="U254" s="21"/>
      <c r="V254" s="21"/>
      <c r="W254" s="21"/>
    </row>
    <row r="255" spans="1:23" s="1" customFormat="1" ht="13.5" customHeight="1">
      <c r="A255" s="17" t="s">
        <v>0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" customFormat="1" ht="13.5" customHeight="1">
      <c r="A256" s="17" t="s">
        <v>0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" customFormat="1" ht="13.5" customHeight="1">
      <c r="A257" s="17" t="s">
        <v>0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" customFormat="1" ht="13.5" customHeight="1">
      <c r="A258" s="13" t="s">
        <v>286</v>
      </c>
      <c r="B258" s="13"/>
      <c r="C258" s="13"/>
      <c r="D258" s="13"/>
      <c r="E258" s="13"/>
      <c r="F258" s="13"/>
      <c r="G258" s="14" t="s">
        <v>0</v>
      </c>
      <c r="H258" s="14"/>
      <c r="I258" s="14"/>
      <c r="J258" s="14"/>
      <c r="K258" s="14"/>
      <c r="L258" s="14"/>
      <c r="M258" s="14"/>
      <c r="N258" s="14"/>
      <c r="O258" s="14" t="s">
        <v>290</v>
      </c>
      <c r="P258" s="14"/>
      <c r="Q258" s="14"/>
      <c r="R258" s="14"/>
      <c r="S258" s="14"/>
      <c r="T258" s="14"/>
      <c r="U258" s="14"/>
      <c r="V258" s="14"/>
      <c r="W258" s="10" t="s">
        <v>0</v>
      </c>
    </row>
    <row r="259" spans="1:23" s="1" customFormat="1" ht="13.5" customHeight="1">
      <c r="A259" s="15" t="s">
        <v>0</v>
      </c>
      <c r="B259" s="15"/>
      <c r="C259" s="15"/>
      <c r="D259" s="15"/>
      <c r="E259" s="15"/>
      <c r="F259" s="15"/>
      <c r="G259" s="10" t="s">
        <v>0</v>
      </c>
      <c r="H259" s="16" t="s">
        <v>287</v>
      </c>
      <c r="I259" s="16"/>
      <c r="J259" s="16"/>
      <c r="K259" s="16"/>
      <c r="L259" s="16"/>
      <c r="M259" s="16"/>
      <c r="N259" s="10" t="s">
        <v>0</v>
      </c>
      <c r="O259" s="10" t="s">
        <v>0</v>
      </c>
      <c r="P259" s="16" t="s">
        <v>288</v>
      </c>
      <c r="Q259" s="16"/>
      <c r="R259" s="16"/>
      <c r="S259" s="16"/>
      <c r="T259" s="16"/>
      <c r="U259" s="16"/>
      <c r="V259" s="17" t="s">
        <v>0</v>
      </c>
      <c r="W259" s="17"/>
    </row>
    <row r="260" spans="1:23" s="1" customFormat="1" ht="9" customHeight="1">
      <c r="A260" s="12" t="s">
        <v>0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1" customFormat="1" ht="13.5" customHeight="1">
      <c r="A261" s="13" t="s">
        <v>289</v>
      </c>
      <c r="B261" s="13"/>
      <c r="C261" s="13"/>
      <c r="D261" s="13"/>
      <c r="E261" s="13"/>
      <c r="F261" s="13"/>
      <c r="G261" s="14" t="s">
        <v>0</v>
      </c>
      <c r="H261" s="14"/>
      <c r="I261" s="14"/>
      <c r="J261" s="14"/>
      <c r="K261" s="14"/>
      <c r="L261" s="14"/>
      <c r="M261" s="14"/>
      <c r="N261" s="14"/>
      <c r="O261" s="14" t="s">
        <v>291</v>
      </c>
      <c r="P261" s="14"/>
      <c r="Q261" s="14"/>
      <c r="R261" s="14"/>
      <c r="S261" s="14"/>
      <c r="T261" s="14"/>
      <c r="U261" s="14"/>
      <c r="V261" s="14"/>
      <c r="W261" s="10" t="s">
        <v>0</v>
      </c>
    </row>
    <row r="262" spans="1:23" s="1" customFormat="1" ht="13.5" customHeight="1">
      <c r="A262" s="15" t="s">
        <v>0</v>
      </c>
      <c r="B262" s="15"/>
      <c r="C262" s="15"/>
      <c r="D262" s="15"/>
      <c r="E262" s="15"/>
      <c r="F262" s="15"/>
      <c r="G262" s="10" t="s">
        <v>0</v>
      </c>
      <c r="H262" s="16" t="s">
        <v>287</v>
      </c>
      <c r="I262" s="16"/>
      <c r="J262" s="16"/>
      <c r="K262" s="16"/>
      <c r="L262" s="16"/>
      <c r="M262" s="16"/>
      <c r="N262" s="10" t="s">
        <v>0</v>
      </c>
      <c r="O262" s="17" t="s">
        <v>0</v>
      </c>
      <c r="P262" s="17"/>
      <c r="Q262" s="16" t="s">
        <v>288</v>
      </c>
      <c r="R262" s="16"/>
      <c r="S262" s="16"/>
      <c r="T262" s="16"/>
      <c r="U262" s="16"/>
      <c r="V262" s="17" t="s">
        <v>0</v>
      </c>
      <c r="W262" s="17"/>
    </row>
    <row r="263" spans="1:23" s="1" customFormat="1" ht="13.5" customHeight="1">
      <c r="A263" s="11" t="s">
        <v>0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s="1" customFormat="1" ht="13.5" customHeight="1">
      <c r="A264" s="11" t="s">
        <v>0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s="1" customFormat="1" ht="13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</sheetData>
  <sheetProtection/>
  <mergeCells count="1251">
    <mergeCell ref="A1:T1"/>
    <mergeCell ref="U1:W1"/>
    <mergeCell ref="A2:T2"/>
    <mergeCell ref="U2:W2"/>
    <mergeCell ref="A3:S3"/>
    <mergeCell ref="U3:W3"/>
    <mergeCell ref="A4:S4"/>
    <mergeCell ref="U4:W4"/>
    <mergeCell ref="A5:S5"/>
    <mergeCell ref="U5:W5"/>
    <mergeCell ref="A6:K6"/>
    <mergeCell ref="L6:S6"/>
    <mergeCell ref="U6:W6"/>
    <mergeCell ref="A7:H7"/>
    <mergeCell ref="I7:S7"/>
    <mergeCell ref="U7:W7"/>
    <mergeCell ref="A8:C8"/>
    <mergeCell ref="D8:S8"/>
    <mergeCell ref="U8:W8"/>
    <mergeCell ref="A9:J9"/>
    <mergeCell ref="K9:Q9"/>
    <mergeCell ref="R9:T9"/>
    <mergeCell ref="U9:W9"/>
    <mergeCell ref="A10:W10"/>
    <mergeCell ref="A11:W11"/>
    <mergeCell ref="A12:W12"/>
    <mergeCell ref="A13:W13"/>
    <mergeCell ref="A14:E14"/>
    <mergeCell ref="C15:D15"/>
    <mergeCell ref="F14:I15"/>
    <mergeCell ref="J14:L15"/>
    <mergeCell ref="M14:W14"/>
    <mergeCell ref="M15:R15"/>
    <mergeCell ref="S15:W15"/>
    <mergeCell ref="C16:D16"/>
    <mergeCell ref="F16:I16"/>
    <mergeCell ref="J16:L16"/>
    <mergeCell ref="M16:R16"/>
    <mergeCell ref="S16:W16"/>
    <mergeCell ref="A17:E17"/>
    <mergeCell ref="F17:I17"/>
    <mergeCell ref="J17:L17"/>
    <mergeCell ref="M17:R17"/>
    <mergeCell ref="S17:W17"/>
    <mergeCell ref="A18:E18"/>
    <mergeCell ref="F18:I18"/>
    <mergeCell ref="J18:L18"/>
    <mergeCell ref="M18:R18"/>
    <mergeCell ref="S18:W18"/>
    <mergeCell ref="A19:E19"/>
    <mergeCell ref="F19:I19"/>
    <mergeCell ref="J19:L19"/>
    <mergeCell ref="M19:R19"/>
    <mergeCell ref="S19:W19"/>
    <mergeCell ref="A20:E20"/>
    <mergeCell ref="F20:I20"/>
    <mergeCell ref="J20:L20"/>
    <mergeCell ref="M20:R20"/>
    <mergeCell ref="S20:W20"/>
    <mergeCell ref="A21:E21"/>
    <mergeCell ref="F21:I21"/>
    <mergeCell ref="J21:L21"/>
    <mergeCell ref="M21:R21"/>
    <mergeCell ref="S21:W21"/>
    <mergeCell ref="A22:E22"/>
    <mergeCell ref="F22:I22"/>
    <mergeCell ref="J22:L22"/>
    <mergeCell ref="M22:R22"/>
    <mergeCell ref="S22:W22"/>
    <mergeCell ref="C23:D23"/>
    <mergeCell ref="F23:I23"/>
    <mergeCell ref="J23:L23"/>
    <mergeCell ref="M23:R23"/>
    <mergeCell ref="S23:W23"/>
    <mergeCell ref="A24:E24"/>
    <mergeCell ref="F24:I24"/>
    <mergeCell ref="J24:L24"/>
    <mergeCell ref="M24:R24"/>
    <mergeCell ref="S24:W24"/>
    <mergeCell ref="C25:D25"/>
    <mergeCell ref="F25:I25"/>
    <mergeCell ref="J25:L25"/>
    <mergeCell ref="M25:R25"/>
    <mergeCell ref="S25:W25"/>
    <mergeCell ref="A26:E26"/>
    <mergeCell ref="F26:I26"/>
    <mergeCell ref="J26:L26"/>
    <mergeCell ref="M26:R26"/>
    <mergeCell ref="S26:W26"/>
    <mergeCell ref="A27:E27"/>
    <mergeCell ref="F27:I27"/>
    <mergeCell ref="J27:L27"/>
    <mergeCell ref="M27:R27"/>
    <mergeCell ref="S27:W27"/>
    <mergeCell ref="A28:E28"/>
    <mergeCell ref="F28:I28"/>
    <mergeCell ref="J28:L28"/>
    <mergeCell ref="M28:R28"/>
    <mergeCell ref="S28:W28"/>
    <mergeCell ref="A29:E29"/>
    <mergeCell ref="F29:I29"/>
    <mergeCell ref="J29:L29"/>
    <mergeCell ref="M29:R29"/>
    <mergeCell ref="S29:W29"/>
    <mergeCell ref="C30:D30"/>
    <mergeCell ref="F30:I30"/>
    <mergeCell ref="J30:L30"/>
    <mergeCell ref="M30:R30"/>
    <mergeCell ref="S30:W30"/>
    <mergeCell ref="A31:E31"/>
    <mergeCell ref="F31:I31"/>
    <mergeCell ref="J31:L31"/>
    <mergeCell ref="M31:R31"/>
    <mergeCell ref="S31:W31"/>
    <mergeCell ref="C32:D32"/>
    <mergeCell ref="F32:I32"/>
    <mergeCell ref="J32:L32"/>
    <mergeCell ref="M32:R32"/>
    <mergeCell ref="S32:W32"/>
    <mergeCell ref="A33:E33"/>
    <mergeCell ref="F33:I33"/>
    <mergeCell ref="J33:L33"/>
    <mergeCell ref="M33:R33"/>
    <mergeCell ref="S33:W33"/>
    <mergeCell ref="A34:E34"/>
    <mergeCell ref="F34:I34"/>
    <mergeCell ref="J34:L34"/>
    <mergeCell ref="M34:R34"/>
    <mergeCell ref="S34:W34"/>
    <mergeCell ref="C35:D35"/>
    <mergeCell ref="F35:I35"/>
    <mergeCell ref="J35:L35"/>
    <mergeCell ref="M35:R35"/>
    <mergeCell ref="S35:W35"/>
    <mergeCell ref="A36:E36"/>
    <mergeCell ref="F36:I36"/>
    <mergeCell ref="J36:L36"/>
    <mergeCell ref="M36:R36"/>
    <mergeCell ref="S36:W36"/>
    <mergeCell ref="C37:D37"/>
    <mergeCell ref="F37:I37"/>
    <mergeCell ref="J37:L37"/>
    <mergeCell ref="M37:R37"/>
    <mergeCell ref="S37:W37"/>
    <mergeCell ref="A38:E38"/>
    <mergeCell ref="F38:I38"/>
    <mergeCell ref="J38:L38"/>
    <mergeCell ref="M38:R38"/>
    <mergeCell ref="S38:W38"/>
    <mergeCell ref="A39:E39"/>
    <mergeCell ref="F39:I39"/>
    <mergeCell ref="J39:L39"/>
    <mergeCell ref="M39:R39"/>
    <mergeCell ref="S39:W39"/>
    <mergeCell ref="C40:D40"/>
    <mergeCell ref="F40:I40"/>
    <mergeCell ref="J40:L40"/>
    <mergeCell ref="M40:R40"/>
    <mergeCell ref="S40:W40"/>
    <mergeCell ref="A41:E41"/>
    <mergeCell ref="F41:I41"/>
    <mergeCell ref="J41:L41"/>
    <mergeCell ref="M41:R41"/>
    <mergeCell ref="S41:W41"/>
    <mergeCell ref="A42:E42"/>
    <mergeCell ref="F42:I42"/>
    <mergeCell ref="J42:L42"/>
    <mergeCell ref="M42:R42"/>
    <mergeCell ref="S42:W42"/>
    <mergeCell ref="A43:E43"/>
    <mergeCell ref="F43:I43"/>
    <mergeCell ref="J43:L43"/>
    <mergeCell ref="M43:R43"/>
    <mergeCell ref="S43:W43"/>
    <mergeCell ref="A44:E44"/>
    <mergeCell ref="F44:I44"/>
    <mergeCell ref="J44:L44"/>
    <mergeCell ref="M44:R44"/>
    <mergeCell ref="S44:W44"/>
    <mergeCell ref="C45:D45"/>
    <mergeCell ref="F45:I45"/>
    <mergeCell ref="J45:L45"/>
    <mergeCell ref="M45:R45"/>
    <mergeCell ref="S45:W45"/>
    <mergeCell ref="A46:E46"/>
    <mergeCell ref="F46:I46"/>
    <mergeCell ref="J46:L46"/>
    <mergeCell ref="M46:R46"/>
    <mergeCell ref="S46:W46"/>
    <mergeCell ref="A47:E47"/>
    <mergeCell ref="F47:I47"/>
    <mergeCell ref="J47:L47"/>
    <mergeCell ref="M47:R47"/>
    <mergeCell ref="S47:W47"/>
    <mergeCell ref="A48:E48"/>
    <mergeCell ref="F48:I48"/>
    <mergeCell ref="J48:L48"/>
    <mergeCell ref="M48:R48"/>
    <mergeCell ref="S48:W48"/>
    <mergeCell ref="A49:E49"/>
    <mergeCell ref="F49:I49"/>
    <mergeCell ref="J49:L49"/>
    <mergeCell ref="M49:R49"/>
    <mergeCell ref="S49:W49"/>
    <mergeCell ref="C50:D50"/>
    <mergeCell ref="F50:I50"/>
    <mergeCell ref="J50:L50"/>
    <mergeCell ref="M50:R50"/>
    <mergeCell ref="S50:W50"/>
    <mergeCell ref="A51:E51"/>
    <mergeCell ref="F51:I51"/>
    <mergeCell ref="J51:L51"/>
    <mergeCell ref="M51:R51"/>
    <mergeCell ref="S51:W51"/>
    <mergeCell ref="C52:D52"/>
    <mergeCell ref="F52:I52"/>
    <mergeCell ref="J52:L52"/>
    <mergeCell ref="M52:R52"/>
    <mergeCell ref="S52:W52"/>
    <mergeCell ref="A53:E53"/>
    <mergeCell ref="F53:I53"/>
    <mergeCell ref="J53:L53"/>
    <mergeCell ref="M53:R53"/>
    <mergeCell ref="S53:W53"/>
    <mergeCell ref="C54:D54"/>
    <mergeCell ref="F54:I54"/>
    <mergeCell ref="J54:L54"/>
    <mergeCell ref="M54:R54"/>
    <mergeCell ref="S54:W54"/>
    <mergeCell ref="A55:E55"/>
    <mergeCell ref="F55:I55"/>
    <mergeCell ref="J55:L55"/>
    <mergeCell ref="M55:R55"/>
    <mergeCell ref="S55:W55"/>
    <mergeCell ref="C56:D56"/>
    <mergeCell ref="F56:I56"/>
    <mergeCell ref="J56:L56"/>
    <mergeCell ref="M56:R56"/>
    <mergeCell ref="S56:W56"/>
    <mergeCell ref="A57:E57"/>
    <mergeCell ref="F57:I57"/>
    <mergeCell ref="J57:L57"/>
    <mergeCell ref="M57:R57"/>
    <mergeCell ref="S57:W57"/>
    <mergeCell ref="A58:E58"/>
    <mergeCell ref="F58:I58"/>
    <mergeCell ref="J58:L58"/>
    <mergeCell ref="M58:R58"/>
    <mergeCell ref="S58:W58"/>
    <mergeCell ref="A59:E59"/>
    <mergeCell ref="F59:I59"/>
    <mergeCell ref="J59:L59"/>
    <mergeCell ref="M59:R59"/>
    <mergeCell ref="S59:W59"/>
    <mergeCell ref="C60:D60"/>
    <mergeCell ref="F60:I60"/>
    <mergeCell ref="J60:L60"/>
    <mergeCell ref="M60:R60"/>
    <mergeCell ref="S60:W60"/>
    <mergeCell ref="A61:E61"/>
    <mergeCell ref="F61:I61"/>
    <mergeCell ref="J61:L61"/>
    <mergeCell ref="M61:R61"/>
    <mergeCell ref="S61:W61"/>
    <mergeCell ref="A62:E62"/>
    <mergeCell ref="F62:I62"/>
    <mergeCell ref="J62:L62"/>
    <mergeCell ref="M62:R62"/>
    <mergeCell ref="S62:W62"/>
    <mergeCell ref="A63:E63"/>
    <mergeCell ref="F63:I63"/>
    <mergeCell ref="J63:L63"/>
    <mergeCell ref="M63:R63"/>
    <mergeCell ref="S63:W63"/>
    <mergeCell ref="C64:D64"/>
    <mergeCell ref="F64:I64"/>
    <mergeCell ref="J64:L64"/>
    <mergeCell ref="M64:R64"/>
    <mergeCell ref="S64:W64"/>
    <mergeCell ref="A65:E65"/>
    <mergeCell ref="F65:I65"/>
    <mergeCell ref="J65:L65"/>
    <mergeCell ref="M65:R65"/>
    <mergeCell ref="S65:W65"/>
    <mergeCell ref="A66:E66"/>
    <mergeCell ref="F66:I66"/>
    <mergeCell ref="J66:L66"/>
    <mergeCell ref="M66:R66"/>
    <mergeCell ref="S66:W66"/>
    <mergeCell ref="A67:E67"/>
    <mergeCell ref="F67:I67"/>
    <mergeCell ref="J67:L67"/>
    <mergeCell ref="M67:R67"/>
    <mergeCell ref="S67:W67"/>
    <mergeCell ref="A68:E68"/>
    <mergeCell ref="F68:I68"/>
    <mergeCell ref="J68:L68"/>
    <mergeCell ref="M68:R68"/>
    <mergeCell ref="S68:W68"/>
    <mergeCell ref="A69:E69"/>
    <mergeCell ref="F69:I69"/>
    <mergeCell ref="J69:L69"/>
    <mergeCell ref="M69:R69"/>
    <mergeCell ref="S69:W69"/>
    <mergeCell ref="C70:D70"/>
    <mergeCell ref="F70:I70"/>
    <mergeCell ref="J70:L70"/>
    <mergeCell ref="M70:R70"/>
    <mergeCell ref="S70:W70"/>
    <mergeCell ref="A71:E71"/>
    <mergeCell ref="F71:I71"/>
    <mergeCell ref="J71:L71"/>
    <mergeCell ref="M71:R71"/>
    <mergeCell ref="S71:W71"/>
    <mergeCell ref="C72:D72"/>
    <mergeCell ref="F72:I72"/>
    <mergeCell ref="J72:L72"/>
    <mergeCell ref="M72:R72"/>
    <mergeCell ref="S72:W72"/>
    <mergeCell ref="A73:E73"/>
    <mergeCell ref="F73:I73"/>
    <mergeCell ref="J73:L73"/>
    <mergeCell ref="M73:R73"/>
    <mergeCell ref="S73:W73"/>
    <mergeCell ref="A74:E74"/>
    <mergeCell ref="F74:I74"/>
    <mergeCell ref="J74:L74"/>
    <mergeCell ref="M74:R74"/>
    <mergeCell ref="S74:W74"/>
    <mergeCell ref="A75:E75"/>
    <mergeCell ref="F75:I75"/>
    <mergeCell ref="J75:L75"/>
    <mergeCell ref="M75:R75"/>
    <mergeCell ref="S75:W75"/>
    <mergeCell ref="A76:E76"/>
    <mergeCell ref="F76:I76"/>
    <mergeCell ref="J76:L76"/>
    <mergeCell ref="M76:R76"/>
    <mergeCell ref="S76:W76"/>
    <mergeCell ref="A77:E77"/>
    <mergeCell ref="F77:I77"/>
    <mergeCell ref="J77:L77"/>
    <mergeCell ref="M77:R77"/>
    <mergeCell ref="S77:W77"/>
    <mergeCell ref="C78:D78"/>
    <mergeCell ref="F78:I78"/>
    <mergeCell ref="J78:L78"/>
    <mergeCell ref="M78:R78"/>
    <mergeCell ref="S78:W78"/>
    <mergeCell ref="A79:E79"/>
    <mergeCell ref="F79:I79"/>
    <mergeCell ref="J79:L79"/>
    <mergeCell ref="M79:R79"/>
    <mergeCell ref="S79:W79"/>
    <mergeCell ref="C80:D80"/>
    <mergeCell ref="F80:I80"/>
    <mergeCell ref="J80:L80"/>
    <mergeCell ref="M80:R80"/>
    <mergeCell ref="S80:W80"/>
    <mergeCell ref="A81:E81"/>
    <mergeCell ref="F81:I81"/>
    <mergeCell ref="J81:L81"/>
    <mergeCell ref="M81:R81"/>
    <mergeCell ref="S81:W81"/>
    <mergeCell ref="C82:D82"/>
    <mergeCell ref="F82:I82"/>
    <mergeCell ref="J82:L82"/>
    <mergeCell ref="M82:R82"/>
    <mergeCell ref="S82:W82"/>
    <mergeCell ref="A83:E83"/>
    <mergeCell ref="F83:I83"/>
    <mergeCell ref="J83:L83"/>
    <mergeCell ref="M83:R83"/>
    <mergeCell ref="S83:W83"/>
    <mergeCell ref="A84:E84"/>
    <mergeCell ref="F84:I84"/>
    <mergeCell ref="J84:L84"/>
    <mergeCell ref="M84:R84"/>
    <mergeCell ref="S84:W84"/>
    <mergeCell ref="A85:E85"/>
    <mergeCell ref="F85:I85"/>
    <mergeCell ref="J85:L85"/>
    <mergeCell ref="M85:R85"/>
    <mergeCell ref="S85:W85"/>
    <mergeCell ref="A86:E86"/>
    <mergeCell ref="F86:I86"/>
    <mergeCell ref="J86:L86"/>
    <mergeCell ref="M86:R86"/>
    <mergeCell ref="S86:W86"/>
    <mergeCell ref="C87:D87"/>
    <mergeCell ref="F87:I87"/>
    <mergeCell ref="J87:L87"/>
    <mergeCell ref="M87:R87"/>
    <mergeCell ref="S87:W87"/>
    <mergeCell ref="A88:E88"/>
    <mergeCell ref="F88:I88"/>
    <mergeCell ref="J88:L88"/>
    <mergeCell ref="M88:R88"/>
    <mergeCell ref="S88:W88"/>
    <mergeCell ref="A89:E89"/>
    <mergeCell ref="F89:I89"/>
    <mergeCell ref="J89:L89"/>
    <mergeCell ref="M89:R89"/>
    <mergeCell ref="S89:W89"/>
    <mergeCell ref="C90:D90"/>
    <mergeCell ref="F90:I90"/>
    <mergeCell ref="J90:L90"/>
    <mergeCell ref="M90:R90"/>
    <mergeCell ref="S90:W90"/>
    <mergeCell ref="A91:E91"/>
    <mergeCell ref="F91:I91"/>
    <mergeCell ref="J91:L91"/>
    <mergeCell ref="M91:R91"/>
    <mergeCell ref="S91:W91"/>
    <mergeCell ref="A92:E92"/>
    <mergeCell ref="F92:I92"/>
    <mergeCell ref="J92:L92"/>
    <mergeCell ref="M92:R92"/>
    <mergeCell ref="S92:W92"/>
    <mergeCell ref="A93:E93"/>
    <mergeCell ref="F93:I93"/>
    <mergeCell ref="J93:L93"/>
    <mergeCell ref="M93:R93"/>
    <mergeCell ref="S93:W93"/>
    <mergeCell ref="A94:E94"/>
    <mergeCell ref="F94:I94"/>
    <mergeCell ref="J94:L94"/>
    <mergeCell ref="M94:R94"/>
    <mergeCell ref="S94:W94"/>
    <mergeCell ref="C95:D95"/>
    <mergeCell ref="F95:I95"/>
    <mergeCell ref="J95:L95"/>
    <mergeCell ref="M95:R95"/>
    <mergeCell ref="S95:W95"/>
    <mergeCell ref="A96:E96"/>
    <mergeCell ref="F96:I96"/>
    <mergeCell ref="J96:L96"/>
    <mergeCell ref="M96:R96"/>
    <mergeCell ref="S96:W96"/>
    <mergeCell ref="A97:E97"/>
    <mergeCell ref="F97:I97"/>
    <mergeCell ref="J97:L97"/>
    <mergeCell ref="M97:R97"/>
    <mergeCell ref="S97:W97"/>
    <mergeCell ref="C98:D98"/>
    <mergeCell ref="F98:I98"/>
    <mergeCell ref="J98:L98"/>
    <mergeCell ref="M98:R98"/>
    <mergeCell ref="S98:W98"/>
    <mergeCell ref="A99:E99"/>
    <mergeCell ref="F99:I99"/>
    <mergeCell ref="J99:L99"/>
    <mergeCell ref="M99:R99"/>
    <mergeCell ref="S99:W99"/>
    <mergeCell ref="A100:E100"/>
    <mergeCell ref="F100:I100"/>
    <mergeCell ref="J100:L100"/>
    <mergeCell ref="M100:R100"/>
    <mergeCell ref="S100:W100"/>
    <mergeCell ref="A101:E101"/>
    <mergeCell ref="F101:I101"/>
    <mergeCell ref="J101:L101"/>
    <mergeCell ref="M101:R101"/>
    <mergeCell ref="S101:W101"/>
    <mergeCell ref="A102:E102"/>
    <mergeCell ref="F102:I102"/>
    <mergeCell ref="J102:L102"/>
    <mergeCell ref="M102:R102"/>
    <mergeCell ref="S102:W102"/>
    <mergeCell ref="A103:E103"/>
    <mergeCell ref="F103:I103"/>
    <mergeCell ref="J103:L103"/>
    <mergeCell ref="M103:R103"/>
    <mergeCell ref="S103:W103"/>
    <mergeCell ref="C104:D104"/>
    <mergeCell ref="F104:I104"/>
    <mergeCell ref="J104:L104"/>
    <mergeCell ref="M104:R104"/>
    <mergeCell ref="S104:W104"/>
    <mergeCell ref="A105:E105"/>
    <mergeCell ref="F105:I105"/>
    <mergeCell ref="J105:L105"/>
    <mergeCell ref="M105:R105"/>
    <mergeCell ref="S105:W105"/>
    <mergeCell ref="A106:E106"/>
    <mergeCell ref="F106:I106"/>
    <mergeCell ref="J106:L106"/>
    <mergeCell ref="M106:R106"/>
    <mergeCell ref="S106:W106"/>
    <mergeCell ref="A107:E107"/>
    <mergeCell ref="F107:I107"/>
    <mergeCell ref="J107:L107"/>
    <mergeCell ref="M107:R107"/>
    <mergeCell ref="S107:W107"/>
    <mergeCell ref="A108:E108"/>
    <mergeCell ref="F108:I108"/>
    <mergeCell ref="J108:L108"/>
    <mergeCell ref="M108:R108"/>
    <mergeCell ref="S108:W108"/>
    <mergeCell ref="C109:D109"/>
    <mergeCell ref="F109:I109"/>
    <mergeCell ref="J109:L109"/>
    <mergeCell ref="M109:R109"/>
    <mergeCell ref="S109:W109"/>
    <mergeCell ref="A110:E110"/>
    <mergeCell ref="F110:I110"/>
    <mergeCell ref="J110:L110"/>
    <mergeCell ref="M110:R110"/>
    <mergeCell ref="S110:W110"/>
    <mergeCell ref="A111:E111"/>
    <mergeCell ref="F111:I111"/>
    <mergeCell ref="J111:L111"/>
    <mergeCell ref="M111:R111"/>
    <mergeCell ref="S111:W111"/>
    <mergeCell ref="C112:D112"/>
    <mergeCell ref="F112:I112"/>
    <mergeCell ref="J112:L112"/>
    <mergeCell ref="M112:R112"/>
    <mergeCell ref="S112:W112"/>
    <mergeCell ref="A113:E113"/>
    <mergeCell ref="F113:I113"/>
    <mergeCell ref="J113:L113"/>
    <mergeCell ref="M113:R113"/>
    <mergeCell ref="S113:W113"/>
    <mergeCell ref="A114:E114"/>
    <mergeCell ref="F114:I114"/>
    <mergeCell ref="J114:L114"/>
    <mergeCell ref="M114:R114"/>
    <mergeCell ref="S114:W114"/>
    <mergeCell ref="A115:E115"/>
    <mergeCell ref="F115:I115"/>
    <mergeCell ref="J115:L115"/>
    <mergeCell ref="M115:R115"/>
    <mergeCell ref="S115:W115"/>
    <mergeCell ref="A116:E116"/>
    <mergeCell ref="F116:I116"/>
    <mergeCell ref="J116:L116"/>
    <mergeCell ref="M116:R116"/>
    <mergeCell ref="S116:W116"/>
    <mergeCell ref="C117:D117"/>
    <mergeCell ref="F117:I117"/>
    <mergeCell ref="J117:L117"/>
    <mergeCell ref="M117:R117"/>
    <mergeCell ref="S117:W117"/>
    <mergeCell ref="A118:E118"/>
    <mergeCell ref="F118:I118"/>
    <mergeCell ref="J118:L118"/>
    <mergeCell ref="M118:R118"/>
    <mergeCell ref="S118:W118"/>
    <mergeCell ref="A119:E119"/>
    <mergeCell ref="F119:I119"/>
    <mergeCell ref="J119:L119"/>
    <mergeCell ref="M119:R119"/>
    <mergeCell ref="S119:W119"/>
    <mergeCell ref="A120:E120"/>
    <mergeCell ref="F120:I120"/>
    <mergeCell ref="J120:L120"/>
    <mergeCell ref="M120:R120"/>
    <mergeCell ref="S120:W120"/>
    <mergeCell ref="A121:E121"/>
    <mergeCell ref="F121:I121"/>
    <mergeCell ref="J121:L121"/>
    <mergeCell ref="M121:R121"/>
    <mergeCell ref="S121:W121"/>
    <mergeCell ref="C122:D122"/>
    <mergeCell ref="F122:I122"/>
    <mergeCell ref="J122:L122"/>
    <mergeCell ref="M122:R122"/>
    <mergeCell ref="S122:W122"/>
    <mergeCell ref="A123:E123"/>
    <mergeCell ref="F123:I123"/>
    <mergeCell ref="J123:L123"/>
    <mergeCell ref="M123:R123"/>
    <mergeCell ref="S123:W123"/>
    <mergeCell ref="A124:E124"/>
    <mergeCell ref="F124:I124"/>
    <mergeCell ref="J124:L124"/>
    <mergeCell ref="M124:R124"/>
    <mergeCell ref="S124:W124"/>
    <mergeCell ref="A125:E125"/>
    <mergeCell ref="F125:I125"/>
    <mergeCell ref="J125:L125"/>
    <mergeCell ref="M125:R125"/>
    <mergeCell ref="S125:W125"/>
    <mergeCell ref="C126:D126"/>
    <mergeCell ref="F126:I126"/>
    <mergeCell ref="J126:L126"/>
    <mergeCell ref="M126:R126"/>
    <mergeCell ref="S126:W126"/>
    <mergeCell ref="A127:E127"/>
    <mergeCell ref="F127:I127"/>
    <mergeCell ref="J127:L127"/>
    <mergeCell ref="M127:R127"/>
    <mergeCell ref="S127:W127"/>
    <mergeCell ref="A128:E128"/>
    <mergeCell ref="F128:I128"/>
    <mergeCell ref="J128:L128"/>
    <mergeCell ref="M128:R128"/>
    <mergeCell ref="S128:W128"/>
    <mergeCell ref="A129:E129"/>
    <mergeCell ref="F129:I129"/>
    <mergeCell ref="J129:L129"/>
    <mergeCell ref="M129:R129"/>
    <mergeCell ref="S129:W129"/>
    <mergeCell ref="C130:D130"/>
    <mergeCell ref="F130:I130"/>
    <mergeCell ref="J130:L130"/>
    <mergeCell ref="M130:R130"/>
    <mergeCell ref="S130:W130"/>
    <mergeCell ref="A131:E131"/>
    <mergeCell ref="F131:I131"/>
    <mergeCell ref="J131:L131"/>
    <mergeCell ref="M131:R131"/>
    <mergeCell ref="S131:W131"/>
    <mergeCell ref="A132:E132"/>
    <mergeCell ref="F132:I132"/>
    <mergeCell ref="J132:L132"/>
    <mergeCell ref="M132:R132"/>
    <mergeCell ref="S132:W132"/>
    <mergeCell ref="A133:E133"/>
    <mergeCell ref="F133:I133"/>
    <mergeCell ref="J133:L133"/>
    <mergeCell ref="M133:R133"/>
    <mergeCell ref="S133:W133"/>
    <mergeCell ref="A134:E134"/>
    <mergeCell ref="F134:I134"/>
    <mergeCell ref="J134:L134"/>
    <mergeCell ref="M134:R134"/>
    <mergeCell ref="S134:W134"/>
    <mergeCell ref="A135:E135"/>
    <mergeCell ref="F135:I135"/>
    <mergeCell ref="J135:L135"/>
    <mergeCell ref="M135:R135"/>
    <mergeCell ref="S135:W135"/>
    <mergeCell ref="C136:D136"/>
    <mergeCell ref="F136:I136"/>
    <mergeCell ref="J136:L136"/>
    <mergeCell ref="M136:R136"/>
    <mergeCell ref="S136:W136"/>
    <mergeCell ref="A137:E137"/>
    <mergeCell ref="F137:I137"/>
    <mergeCell ref="J137:L137"/>
    <mergeCell ref="M137:R137"/>
    <mergeCell ref="S137:W137"/>
    <mergeCell ref="A138:E138"/>
    <mergeCell ref="F138:I138"/>
    <mergeCell ref="J138:L138"/>
    <mergeCell ref="M138:R138"/>
    <mergeCell ref="S138:W138"/>
    <mergeCell ref="A139:E139"/>
    <mergeCell ref="F139:I139"/>
    <mergeCell ref="J139:L139"/>
    <mergeCell ref="M139:R139"/>
    <mergeCell ref="S139:W139"/>
    <mergeCell ref="C140:D140"/>
    <mergeCell ref="F140:I140"/>
    <mergeCell ref="J140:L140"/>
    <mergeCell ref="M140:R140"/>
    <mergeCell ref="S140:W140"/>
    <mergeCell ref="A141:E141"/>
    <mergeCell ref="F141:I141"/>
    <mergeCell ref="J141:L141"/>
    <mergeCell ref="M141:R141"/>
    <mergeCell ref="S141:W141"/>
    <mergeCell ref="A142:E142"/>
    <mergeCell ref="F142:I142"/>
    <mergeCell ref="J142:L142"/>
    <mergeCell ref="M142:R142"/>
    <mergeCell ref="S142:W142"/>
    <mergeCell ref="A143:E143"/>
    <mergeCell ref="F143:I143"/>
    <mergeCell ref="J143:L143"/>
    <mergeCell ref="M143:R143"/>
    <mergeCell ref="S143:W143"/>
    <mergeCell ref="A144:E144"/>
    <mergeCell ref="F144:I144"/>
    <mergeCell ref="J144:L144"/>
    <mergeCell ref="M144:R144"/>
    <mergeCell ref="S144:W144"/>
    <mergeCell ref="C145:D145"/>
    <mergeCell ref="F145:I145"/>
    <mergeCell ref="J145:L145"/>
    <mergeCell ref="M145:R145"/>
    <mergeCell ref="S145:W145"/>
    <mergeCell ref="A146:E146"/>
    <mergeCell ref="F146:I146"/>
    <mergeCell ref="J146:L146"/>
    <mergeCell ref="M146:R146"/>
    <mergeCell ref="S146:W146"/>
    <mergeCell ref="A147:E147"/>
    <mergeCell ref="F147:I147"/>
    <mergeCell ref="J147:L147"/>
    <mergeCell ref="M147:R147"/>
    <mergeCell ref="S147:W147"/>
    <mergeCell ref="A148:E148"/>
    <mergeCell ref="F148:I148"/>
    <mergeCell ref="J148:L148"/>
    <mergeCell ref="M148:R148"/>
    <mergeCell ref="S148:W148"/>
    <mergeCell ref="A149:E149"/>
    <mergeCell ref="F149:I149"/>
    <mergeCell ref="J149:L149"/>
    <mergeCell ref="M149:R149"/>
    <mergeCell ref="S149:W149"/>
    <mergeCell ref="C150:D150"/>
    <mergeCell ref="F150:I150"/>
    <mergeCell ref="J150:L150"/>
    <mergeCell ref="M150:R150"/>
    <mergeCell ref="S150:W150"/>
    <mergeCell ref="A151:E151"/>
    <mergeCell ref="F151:I151"/>
    <mergeCell ref="J151:L151"/>
    <mergeCell ref="M151:R151"/>
    <mergeCell ref="S151:W151"/>
    <mergeCell ref="A152:E152"/>
    <mergeCell ref="F152:I152"/>
    <mergeCell ref="J152:L152"/>
    <mergeCell ref="M152:R152"/>
    <mergeCell ref="S152:W152"/>
    <mergeCell ref="C153:D153"/>
    <mergeCell ref="F153:I153"/>
    <mergeCell ref="J153:L153"/>
    <mergeCell ref="M153:R153"/>
    <mergeCell ref="S153:W153"/>
    <mergeCell ref="A154:E154"/>
    <mergeCell ref="F154:I154"/>
    <mergeCell ref="J154:L154"/>
    <mergeCell ref="M154:R154"/>
    <mergeCell ref="S154:W154"/>
    <mergeCell ref="A155:E155"/>
    <mergeCell ref="F155:I155"/>
    <mergeCell ref="J155:L155"/>
    <mergeCell ref="M155:R155"/>
    <mergeCell ref="S155:W155"/>
    <mergeCell ref="C156:D156"/>
    <mergeCell ref="F156:I156"/>
    <mergeCell ref="J156:L156"/>
    <mergeCell ref="M156:R156"/>
    <mergeCell ref="S156:W156"/>
    <mergeCell ref="A157:E157"/>
    <mergeCell ref="F157:I157"/>
    <mergeCell ref="J157:L157"/>
    <mergeCell ref="M157:R157"/>
    <mergeCell ref="S157:W157"/>
    <mergeCell ref="A158:E158"/>
    <mergeCell ref="F158:I158"/>
    <mergeCell ref="J158:L158"/>
    <mergeCell ref="M158:R158"/>
    <mergeCell ref="S158:W158"/>
    <mergeCell ref="A159:E159"/>
    <mergeCell ref="F159:I159"/>
    <mergeCell ref="J159:L159"/>
    <mergeCell ref="M159:R159"/>
    <mergeCell ref="S159:W159"/>
    <mergeCell ref="C160:D160"/>
    <mergeCell ref="F160:I160"/>
    <mergeCell ref="J160:L160"/>
    <mergeCell ref="M160:R160"/>
    <mergeCell ref="S160:W160"/>
    <mergeCell ref="A161:E161"/>
    <mergeCell ref="F161:I161"/>
    <mergeCell ref="J161:L161"/>
    <mergeCell ref="M161:R161"/>
    <mergeCell ref="S161:W161"/>
    <mergeCell ref="A162:E162"/>
    <mergeCell ref="F162:I162"/>
    <mergeCell ref="J162:L162"/>
    <mergeCell ref="M162:R162"/>
    <mergeCell ref="S162:W162"/>
    <mergeCell ref="C163:D163"/>
    <mergeCell ref="F163:I163"/>
    <mergeCell ref="J163:L163"/>
    <mergeCell ref="M163:R163"/>
    <mergeCell ref="S163:W163"/>
    <mergeCell ref="A164:E164"/>
    <mergeCell ref="F164:I164"/>
    <mergeCell ref="J164:L164"/>
    <mergeCell ref="M164:R164"/>
    <mergeCell ref="S164:W164"/>
    <mergeCell ref="C165:D165"/>
    <mergeCell ref="F165:I165"/>
    <mergeCell ref="J165:L165"/>
    <mergeCell ref="M165:R165"/>
    <mergeCell ref="S165:W165"/>
    <mergeCell ref="A166:E166"/>
    <mergeCell ref="F166:I166"/>
    <mergeCell ref="J166:L166"/>
    <mergeCell ref="M166:R166"/>
    <mergeCell ref="S166:W166"/>
    <mergeCell ref="C167:D167"/>
    <mergeCell ref="F167:I167"/>
    <mergeCell ref="J167:L167"/>
    <mergeCell ref="M167:R167"/>
    <mergeCell ref="S167:W167"/>
    <mergeCell ref="A168:E168"/>
    <mergeCell ref="F168:I168"/>
    <mergeCell ref="J168:L168"/>
    <mergeCell ref="M168:R168"/>
    <mergeCell ref="S168:W168"/>
    <mergeCell ref="A169:E169"/>
    <mergeCell ref="F169:I169"/>
    <mergeCell ref="J169:L169"/>
    <mergeCell ref="M169:R169"/>
    <mergeCell ref="S169:W169"/>
    <mergeCell ref="C170:D170"/>
    <mergeCell ref="F170:I170"/>
    <mergeCell ref="J170:L170"/>
    <mergeCell ref="M170:R170"/>
    <mergeCell ref="S170:W170"/>
    <mergeCell ref="A171:E171"/>
    <mergeCell ref="F171:I171"/>
    <mergeCell ref="J171:L171"/>
    <mergeCell ref="M171:R171"/>
    <mergeCell ref="S171:W171"/>
    <mergeCell ref="A172:E172"/>
    <mergeCell ref="F172:I172"/>
    <mergeCell ref="J172:L172"/>
    <mergeCell ref="M172:R172"/>
    <mergeCell ref="S172:W172"/>
    <mergeCell ref="C173:D173"/>
    <mergeCell ref="F173:I173"/>
    <mergeCell ref="J173:L173"/>
    <mergeCell ref="M173:R173"/>
    <mergeCell ref="S173:W173"/>
    <mergeCell ref="A174:E174"/>
    <mergeCell ref="F174:I174"/>
    <mergeCell ref="J174:L174"/>
    <mergeCell ref="M174:R174"/>
    <mergeCell ref="S174:W174"/>
    <mergeCell ref="A175:E175"/>
    <mergeCell ref="F175:I175"/>
    <mergeCell ref="J175:L175"/>
    <mergeCell ref="M175:R175"/>
    <mergeCell ref="S175:W175"/>
    <mergeCell ref="C176:D176"/>
    <mergeCell ref="F176:I176"/>
    <mergeCell ref="J176:L176"/>
    <mergeCell ref="M176:R176"/>
    <mergeCell ref="S176:W176"/>
    <mergeCell ref="A177:E177"/>
    <mergeCell ref="F177:I177"/>
    <mergeCell ref="J177:L177"/>
    <mergeCell ref="M177:R177"/>
    <mergeCell ref="S177:W177"/>
    <mergeCell ref="C178:D178"/>
    <mergeCell ref="F178:I178"/>
    <mergeCell ref="J178:L178"/>
    <mergeCell ref="M178:R178"/>
    <mergeCell ref="S178:W178"/>
    <mergeCell ref="A179:E179"/>
    <mergeCell ref="F179:I179"/>
    <mergeCell ref="J179:L179"/>
    <mergeCell ref="M179:R179"/>
    <mergeCell ref="S179:W179"/>
    <mergeCell ref="C180:D180"/>
    <mergeCell ref="F180:I180"/>
    <mergeCell ref="J180:L180"/>
    <mergeCell ref="M180:R180"/>
    <mergeCell ref="S180:W180"/>
    <mergeCell ref="A181:E181"/>
    <mergeCell ref="F181:I181"/>
    <mergeCell ref="J181:L181"/>
    <mergeCell ref="M181:R181"/>
    <mergeCell ref="S181:W181"/>
    <mergeCell ref="A182:E182"/>
    <mergeCell ref="F182:I182"/>
    <mergeCell ref="J182:L182"/>
    <mergeCell ref="M182:R182"/>
    <mergeCell ref="S182:W182"/>
    <mergeCell ref="A183:E183"/>
    <mergeCell ref="F183:I183"/>
    <mergeCell ref="J183:L183"/>
    <mergeCell ref="M183:R183"/>
    <mergeCell ref="S183:W183"/>
    <mergeCell ref="C184:D184"/>
    <mergeCell ref="F184:I184"/>
    <mergeCell ref="J184:L184"/>
    <mergeCell ref="M184:R184"/>
    <mergeCell ref="S184:W184"/>
    <mergeCell ref="A185:E185"/>
    <mergeCell ref="F185:I185"/>
    <mergeCell ref="J185:L185"/>
    <mergeCell ref="M185:R185"/>
    <mergeCell ref="S185:W185"/>
    <mergeCell ref="A186:E186"/>
    <mergeCell ref="F186:I186"/>
    <mergeCell ref="J186:L186"/>
    <mergeCell ref="M186:R186"/>
    <mergeCell ref="S186:W186"/>
    <mergeCell ref="A187:E187"/>
    <mergeCell ref="F187:I187"/>
    <mergeCell ref="J187:L187"/>
    <mergeCell ref="M187:R187"/>
    <mergeCell ref="S187:W187"/>
    <mergeCell ref="A188:E188"/>
    <mergeCell ref="F188:I188"/>
    <mergeCell ref="J188:L188"/>
    <mergeCell ref="M188:R188"/>
    <mergeCell ref="S188:W188"/>
    <mergeCell ref="A189:E189"/>
    <mergeCell ref="F189:I189"/>
    <mergeCell ref="J189:L189"/>
    <mergeCell ref="M189:R189"/>
    <mergeCell ref="S189:W189"/>
    <mergeCell ref="C190:D190"/>
    <mergeCell ref="F190:I190"/>
    <mergeCell ref="J190:L190"/>
    <mergeCell ref="M190:R190"/>
    <mergeCell ref="S190:W190"/>
    <mergeCell ref="A191:E191"/>
    <mergeCell ref="F191:I191"/>
    <mergeCell ref="J191:L191"/>
    <mergeCell ref="M191:R191"/>
    <mergeCell ref="S191:W191"/>
    <mergeCell ref="C192:D192"/>
    <mergeCell ref="F192:I192"/>
    <mergeCell ref="J192:L192"/>
    <mergeCell ref="M192:R192"/>
    <mergeCell ref="S192:W192"/>
    <mergeCell ref="A193:E193"/>
    <mergeCell ref="F193:I193"/>
    <mergeCell ref="J193:L193"/>
    <mergeCell ref="M193:R193"/>
    <mergeCell ref="S193:W193"/>
    <mergeCell ref="A194:E194"/>
    <mergeCell ref="F194:I194"/>
    <mergeCell ref="J194:L194"/>
    <mergeCell ref="M194:R194"/>
    <mergeCell ref="S194:W194"/>
    <mergeCell ref="C195:D195"/>
    <mergeCell ref="F195:I195"/>
    <mergeCell ref="J195:L195"/>
    <mergeCell ref="M195:R195"/>
    <mergeCell ref="S195:W195"/>
    <mergeCell ref="A196:E196"/>
    <mergeCell ref="F196:I196"/>
    <mergeCell ref="J196:L196"/>
    <mergeCell ref="M196:R196"/>
    <mergeCell ref="S196:W196"/>
    <mergeCell ref="A197:E197"/>
    <mergeCell ref="F197:I197"/>
    <mergeCell ref="J197:L197"/>
    <mergeCell ref="M197:R197"/>
    <mergeCell ref="S197:W197"/>
    <mergeCell ref="A198:E198"/>
    <mergeCell ref="F198:I198"/>
    <mergeCell ref="J198:L198"/>
    <mergeCell ref="M198:R198"/>
    <mergeCell ref="S198:W198"/>
    <mergeCell ref="A199:E199"/>
    <mergeCell ref="F199:I199"/>
    <mergeCell ref="J199:L199"/>
    <mergeCell ref="M199:R199"/>
    <mergeCell ref="S199:W199"/>
    <mergeCell ref="A200:E200"/>
    <mergeCell ref="F200:I200"/>
    <mergeCell ref="J200:L200"/>
    <mergeCell ref="M200:R200"/>
    <mergeCell ref="S200:W200"/>
    <mergeCell ref="C201:D201"/>
    <mergeCell ref="F201:I201"/>
    <mergeCell ref="J201:L201"/>
    <mergeCell ref="M201:R201"/>
    <mergeCell ref="S201:W201"/>
    <mergeCell ref="A202:E202"/>
    <mergeCell ref="F202:I202"/>
    <mergeCell ref="J202:L202"/>
    <mergeCell ref="M202:R202"/>
    <mergeCell ref="S202:W202"/>
    <mergeCell ref="A203:E203"/>
    <mergeCell ref="F203:I203"/>
    <mergeCell ref="J203:L203"/>
    <mergeCell ref="M203:R203"/>
    <mergeCell ref="S203:W203"/>
    <mergeCell ref="A204:E204"/>
    <mergeCell ref="F204:I204"/>
    <mergeCell ref="J204:L204"/>
    <mergeCell ref="M204:R204"/>
    <mergeCell ref="S204:W204"/>
    <mergeCell ref="C205:D205"/>
    <mergeCell ref="F205:I205"/>
    <mergeCell ref="J205:L205"/>
    <mergeCell ref="M205:R205"/>
    <mergeCell ref="S205:W205"/>
    <mergeCell ref="A206:E206"/>
    <mergeCell ref="F206:I206"/>
    <mergeCell ref="J206:L206"/>
    <mergeCell ref="M206:R206"/>
    <mergeCell ref="S206:W206"/>
    <mergeCell ref="A207:E207"/>
    <mergeCell ref="F207:I207"/>
    <mergeCell ref="J207:L207"/>
    <mergeCell ref="M207:R207"/>
    <mergeCell ref="S207:W207"/>
    <mergeCell ref="C208:D208"/>
    <mergeCell ref="F208:I208"/>
    <mergeCell ref="J208:L208"/>
    <mergeCell ref="M208:R208"/>
    <mergeCell ref="S208:W208"/>
    <mergeCell ref="A209:E209"/>
    <mergeCell ref="F209:I209"/>
    <mergeCell ref="J209:L209"/>
    <mergeCell ref="M209:R209"/>
    <mergeCell ref="S209:W209"/>
    <mergeCell ref="A210:E210"/>
    <mergeCell ref="F210:I210"/>
    <mergeCell ref="J210:L210"/>
    <mergeCell ref="M210:R210"/>
    <mergeCell ref="S210:W210"/>
    <mergeCell ref="A211:E211"/>
    <mergeCell ref="F211:I211"/>
    <mergeCell ref="J211:L211"/>
    <mergeCell ref="M211:R211"/>
    <mergeCell ref="S211:W211"/>
    <mergeCell ref="A212:E212"/>
    <mergeCell ref="F212:I212"/>
    <mergeCell ref="J212:L212"/>
    <mergeCell ref="M212:R212"/>
    <mergeCell ref="S212:W212"/>
    <mergeCell ref="A213:E213"/>
    <mergeCell ref="F213:I213"/>
    <mergeCell ref="J213:L213"/>
    <mergeCell ref="M213:R213"/>
    <mergeCell ref="S213:W213"/>
    <mergeCell ref="C214:D214"/>
    <mergeCell ref="F214:I214"/>
    <mergeCell ref="J214:L214"/>
    <mergeCell ref="M214:R214"/>
    <mergeCell ref="S214:W214"/>
    <mergeCell ref="A215:E215"/>
    <mergeCell ref="F215:I215"/>
    <mergeCell ref="J215:L215"/>
    <mergeCell ref="M215:R215"/>
    <mergeCell ref="S215:W215"/>
    <mergeCell ref="A216:E216"/>
    <mergeCell ref="F216:I216"/>
    <mergeCell ref="J216:L216"/>
    <mergeCell ref="M216:R216"/>
    <mergeCell ref="S216:W216"/>
    <mergeCell ref="C217:D217"/>
    <mergeCell ref="F217:I217"/>
    <mergeCell ref="J217:L217"/>
    <mergeCell ref="M217:R217"/>
    <mergeCell ref="S217:W217"/>
    <mergeCell ref="A218:E218"/>
    <mergeCell ref="F218:I218"/>
    <mergeCell ref="J218:L218"/>
    <mergeCell ref="M218:R218"/>
    <mergeCell ref="S218:W218"/>
    <mergeCell ref="A219:E219"/>
    <mergeCell ref="F219:I219"/>
    <mergeCell ref="J219:L219"/>
    <mergeCell ref="M219:R219"/>
    <mergeCell ref="S219:W219"/>
    <mergeCell ref="C220:D220"/>
    <mergeCell ref="F220:I220"/>
    <mergeCell ref="J220:L220"/>
    <mergeCell ref="M220:R220"/>
    <mergeCell ref="S220:W220"/>
    <mergeCell ref="A221:E221"/>
    <mergeCell ref="F221:I221"/>
    <mergeCell ref="J221:L221"/>
    <mergeCell ref="M221:R221"/>
    <mergeCell ref="S221:W221"/>
    <mergeCell ref="A222:E222"/>
    <mergeCell ref="F222:I222"/>
    <mergeCell ref="J222:L222"/>
    <mergeCell ref="M222:R222"/>
    <mergeCell ref="S222:W222"/>
    <mergeCell ref="C223:D223"/>
    <mergeCell ref="F223:I223"/>
    <mergeCell ref="J223:L223"/>
    <mergeCell ref="M223:R223"/>
    <mergeCell ref="S223:W223"/>
    <mergeCell ref="A224:E224"/>
    <mergeCell ref="F224:I224"/>
    <mergeCell ref="J224:L224"/>
    <mergeCell ref="M224:R224"/>
    <mergeCell ref="S224:W224"/>
    <mergeCell ref="A225:E225"/>
    <mergeCell ref="F225:I225"/>
    <mergeCell ref="J225:L225"/>
    <mergeCell ref="M225:R225"/>
    <mergeCell ref="S225:W225"/>
    <mergeCell ref="A226:E226"/>
    <mergeCell ref="F226:I226"/>
    <mergeCell ref="J226:L226"/>
    <mergeCell ref="M226:R226"/>
    <mergeCell ref="S226:W226"/>
    <mergeCell ref="C227:D227"/>
    <mergeCell ref="F227:I227"/>
    <mergeCell ref="J227:L227"/>
    <mergeCell ref="M227:R227"/>
    <mergeCell ref="S227:W227"/>
    <mergeCell ref="A228:E228"/>
    <mergeCell ref="F228:I228"/>
    <mergeCell ref="J228:L228"/>
    <mergeCell ref="M228:R228"/>
    <mergeCell ref="S228:W228"/>
    <mergeCell ref="A229:E229"/>
    <mergeCell ref="F229:I229"/>
    <mergeCell ref="J229:L229"/>
    <mergeCell ref="M229:R229"/>
    <mergeCell ref="S229:W229"/>
    <mergeCell ref="A230:E230"/>
    <mergeCell ref="F230:I230"/>
    <mergeCell ref="J230:L230"/>
    <mergeCell ref="M230:R230"/>
    <mergeCell ref="S230:W230"/>
    <mergeCell ref="C231:D231"/>
    <mergeCell ref="F231:I231"/>
    <mergeCell ref="J231:L231"/>
    <mergeCell ref="M231:R231"/>
    <mergeCell ref="S231:W231"/>
    <mergeCell ref="A232:E232"/>
    <mergeCell ref="F232:I232"/>
    <mergeCell ref="J232:L232"/>
    <mergeCell ref="M232:R232"/>
    <mergeCell ref="S232:W232"/>
    <mergeCell ref="A233:E233"/>
    <mergeCell ref="F233:I233"/>
    <mergeCell ref="J233:L233"/>
    <mergeCell ref="M233:R233"/>
    <mergeCell ref="S233:W233"/>
    <mergeCell ref="C234:D234"/>
    <mergeCell ref="F234:I234"/>
    <mergeCell ref="J234:L234"/>
    <mergeCell ref="M234:R234"/>
    <mergeCell ref="S234:W234"/>
    <mergeCell ref="A235:E235"/>
    <mergeCell ref="F235:I235"/>
    <mergeCell ref="J235:L235"/>
    <mergeCell ref="M235:R235"/>
    <mergeCell ref="S235:W235"/>
    <mergeCell ref="A236:E236"/>
    <mergeCell ref="F236:I236"/>
    <mergeCell ref="J236:L236"/>
    <mergeCell ref="M236:R236"/>
    <mergeCell ref="S236:W236"/>
    <mergeCell ref="A237:E237"/>
    <mergeCell ref="F237:I237"/>
    <mergeCell ref="J237:L237"/>
    <mergeCell ref="M237:R237"/>
    <mergeCell ref="S237:W237"/>
    <mergeCell ref="A238:E238"/>
    <mergeCell ref="F238:I238"/>
    <mergeCell ref="J238:L238"/>
    <mergeCell ref="M238:R238"/>
    <mergeCell ref="S238:W238"/>
    <mergeCell ref="A239:E239"/>
    <mergeCell ref="F239:I239"/>
    <mergeCell ref="J239:L239"/>
    <mergeCell ref="M239:R239"/>
    <mergeCell ref="S239:W239"/>
    <mergeCell ref="C240:D240"/>
    <mergeCell ref="F240:I240"/>
    <mergeCell ref="J240:L240"/>
    <mergeCell ref="M240:R240"/>
    <mergeCell ref="S240:W240"/>
    <mergeCell ref="A241:E241"/>
    <mergeCell ref="F241:I241"/>
    <mergeCell ref="J241:L241"/>
    <mergeCell ref="M241:R241"/>
    <mergeCell ref="S241:W241"/>
    <mergeCell ref="A242:E242"/>
    <mergeCell ref="F242:I242"/>
    <mergeCell ref="J242:L242"/>
    <mergeCell ref="M242:R242"/>
    <mergeCell ref="S242:W242"/>
    <mergeCell ref="C243:D243"/>
    <mergeCell ref="F243:I243"/>
    <mergeCell ref="J243:L243"/>
    <mergeCell ref="M243:R243"/>
    <mergeCell ref="S243:W243"/>
    <mergeCell ref="A244:E244"/>
    <mergeCell ref="F244:I244"/>
    <mergeCell ref="J244:L244"/>
    <mergeCell ref="M244:R244"/>
    <mergeCell ref="S244:W244"/>
    <mergeCell ref="A245:E245"/>
    <mergeCell ref="F245:I245"/>
    <mergeCell ref="J245:L245"/>
    <mergeCell ref="M245:R245"/>
    <mergeCell ref="S245:W245"/>
    <mergeCell ref="A246:E246"/>
    <mergeCell ref="F246:I246"/>
    <mergeCell ref="J246:L246"/>
    <mergeCell ref="M246:R246"/>
    <mergeCell ref="S246:W246"/>
    <mergeCell ref="A247:E247"/>
    <mergeCell ref="F247:I247"/>
    <mergeCell ref="J247:L247"/>
    <mergeCell ref="M247:R247"/>
    <mergeCell ref="S247:W247"/>
    <mergeCell ref="A248:E248"/>
    <mergeCell ref="F248:I248"/>
    <mergeCell ref="J248:L248"/>
    <mergeCell ref="M248:R248"/>
    <mergeCell ref="S248:W248"/>
    <mergeCell ref="C249:D249"/>
    <mergeCell ref="F249:I249"/>
    <mergeCell ref="J249:L249"/>
    <mergeCell ref="M249:R249"/>
    <mergeCell ref="S249:W249"/>
    <mergeCell ref="A250:E250"/>
    <mergeCell ref="F250:I250"/>
    <mergeCell ref="J250:L250"/>
    <mergeCell ref="M250:R250"/>
    <mergeCell ref="S250:W250"/>
    <mergeCell ref="A251:E251"/>
    <mergeCell ref="F251:I251"/>
    <mergeCell ref="J251:L251"/>
    <mergeCell ref="M251:R251"/>
    <mergeCell ref="S251:W251"/>
    <mergeCell ref="A252:E252"/>
    <mergeCell ref="F252:I252"/>
    <mergeCell ref="J252:L252"/>
    <mergeCell ref="M252:R252"/>
    <mergeCell ref="S252:W252"/>
    <mergeCell ref="C253:D253"/>
    <mergeCell ref="F253:I253"/>
    <mergeCell ref="J253:L253"/>
    <mergeCell ref="M253:R253"/>
    <mergeCell ref="S253:W253"/>
    <mergeCell ref="V259:W259"/>
    <mergeCell ref="A254:E254"/>
    <mergeCell ref="F254:I254"/>
    <mergeCell ref="J254:L254"/>
    <mergeCell ref="M254:R254"/>
    <mergeCell ref="S254:W254"/>
    <mergeCell ref="A255:W255"/>
    <mergeCell ref="Q262:U262"/>
    <mergeCell ref="V262:W262"/>
    <mergeCell ref="A256:W256"/>
    <mergeCell ref="A257:W257"/>
    <mergeCell ref="A258:F258"/>
    <mergeCell ref="G258:N258"/>
    <mergeCell ref="O258:V258"/>
    <mergeCell ref="A259:F259"/>
    <mergeCell ref="H259:M259"/>
    <mergeCell ref="P259:U259"/>
    <mergeCell ref="A263:W263"/>
    <mergeCell ref="A264:W264"/>
    <mergeCell ref="A265:W265"/>
    <mergeCell ref="A260:W260"/>
    <mergeCell ref="A261:F261"/>
    <mergeCell ref="G261:N261"/>
    <mergeCell ref="O261:V261"/>
    <mergeCell ref="A262:F262"/>
    <mergeCell ref="H262:M262"/>
    <mergeCell ref="O262:P262"/>
  </mergeCells>
  <printOptions/>
  <pageMargins left="0.5905511811023622" right="0" top="0.3937007874015748" bottom="0.7480314960629921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2020-04-13T07:11:49Z</dcterms:created>
  <dcterms:modified xsi:type="dcterms:W3CDTF">2020-04-13T07:15:11Z</dcterms:modified>
  <cp:category/>
  <cp:version/>
  <cp:contentType/>
  <cp:contentStatus/>
</cp:coreProperties>
</file>